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portal 09-11-20\II TRIMESTRE\PENSIONES\RESUMENES II TRIMESTRE\"/>
    </mc:Choice>
  </mc:AlternateContent>
  <bookViews>
    <workbookView xWindow="240" yWindow="120" windowWidth="15120" windowHeight="6375" tabRatio="389" activeTab="1"/>
  </bookViews>
  <sheets>
    <sheet name="ABRIL" sheetId="18" r:id="rId1"/>
    <sheet name="MAYO" sheetId="66" r:id="rId2"/>
    <sheet name="JUNIO" sheetId="65" r:id="rId3"/>
  </sheets>
  <definedNames>
    <definedName name="_xlnm.Print_Area" localSheetId="0">ABRIL!$A$1:$L$93</definedName>
    <definedName name="_xlnm.Print_Area" localSheetId="2">JUNIO!$A$1:$L$92</definedName>
    <definedName name="_xlnm.Print_Area" localSheetId="1">MAYO!$A$1:$L$92</definedName>
  </definedNames>
  <calcPr calcId="152511"/>
</workbook>
</file>

<file path=xl/calcChain.xml><?xml version="1.0" encoding="utf-8"?>
<calcChain xmlns="http://schemas.openxmlformats.org/spreadsheetml/2006/main">
  <c r="B10" i="66" l="1"/>
  <c r="L10" i="66"/>
  <c r="L11" i="66"/>
  <c r="L15" i="66" s="1"/>
  <c r="L12" i="66"/>
  <c r="L13" i="66"/>
  <c r="L14" i="66"/>
  <c r="B15" i="66"/>
  <c r="D15" i="66"/>
  <c r="E15" i="66"/>
  <c r="F15" i="66"/>
  <c r="G15" i="66"/>
  <c r="G19" i="66" s="1"/>
  <c r="H15" i="66"/>
  <c r="I15" i="66"/>
  <c r="B18" i="66"/>
  <c r="L18" i="66" s="1"/>
  <c r="D18" i="66"/>
  <c r="E18" i="66"/>
  <c r="F18" i="66"/>
  <c r="G18" i="66"/>
  <c r="H18" i="66"/>
  <c r="I18" i="66"/>
  <c r="B19" i="66"/>
  <c r="C19" i="66"/>
  <c r="D19" i="66"/>
  <c r="E19" i="66"/>
  <c r="F19" i="66"/>
  <c r="H19" i="66"/>
  <c r="I19" i="66"/>
  <c r="J19" i="66"/>
  <c r="K19" i="66"/>
  <c r="B24" i="66"/>
  <c r="D24" i="66" s="1"/>
  <c r="D26" i="66" s="1"/>
  <c r="D29" i="66" s="1"/>
  <c r="D31" i="66" s="1"/>
  <c r="C24" i="66"/>
  <c r="C26" i="66" s="1"/>
  <c r="C29" i="66" s="1"/>
  <c r="C31" i="66" s="1"/>
  <c r="B25" i="66"/>
  <c r="C25" i="66"/>
  <c r="D25" i="66"/>
  <c r="D27" i="66"/>
  <c r="B28" i="66"/>
  <c r="C28" i="66"/>
  <c r="D28" i="66"/>
  <c r="G28" i="66"/>
  <c r="B30" i="66"/>
  <c r="D30" i="66" s="1"/>
  <c r="C30" i="66"/>
  <c r="J32" i="66"/>
  <c r="F33" i="66"/>
  <c r="F34" i="66" s="1"/>
  <c r="I33" i="66"/>
  <c r="B34" i="66"/>
  <c r="C35" i="66"/>
  <c r="B36" i="66"/>
  <c r="F36" i="66"/>
  <c r="H36" i="66"/>
  <c r="F37" i="66"/>
  <c r="F38" i="66"/>
  <c r="G49" i="66"/>
  <c r="H49" i="66"/>
  <c r="K49" i="66"/>
  <c r="G50" i="66"/>
  <c r="K50" i="66" s="1"/>
  <c r="G51" i="66"/>
  <c r="K51" i="66"/>
  <c r="G52" i="66"/>
  <c r="K52" i="66" s="1"/>
  <c r="G53" i="66"/>
  <c r="K53" i="66"/>
  <c r="G54" i="66"/>
  <c r="K54" i="66" s="1"/>
  <c r="G55" i="66"/>
  <c r="K55" i="66"/>
  <c r="G56" i="66"/>
  <c r="K56" i="66" s="1"/>
  <c r="G57" i="66"/>
  <c r="K57" i="66"/>
  <c r="G58" i="66"/>
  <c r="K58" i="66" s="1"/>
  <c r="G59" i="66"/>
  <c r="K59" i="66"/>
  <c r="G60" i="66"/>
  <c r="K60" i="66" s="1"/>
  <c r="G61" i="66"/>
  <c r="K61" i="66"/>
  <c r="G62" i="66"/>
  <c r="K62" i="66" s="1"/>
  <c r="G63" i="66"/>
  <c r="K63" i="66"/>
  <c r="G64" i="66"/>
  <c r="K64" i="66" s="1"/>
  <c r="G65" i="66"/>
  <c r="K65" i="66"/>
  <c r="G66" i="66"/>
  <c r="K66" i="66" s="1"/>
  <c r="G67" i="66"/>
  <c r="K67" i="66"/>
  <c r="G68" i="66"/>
  <c r="K68" i="66" s="1"/>
  <c r="D69" i="66"/>
  <c r="G69" i="66" s="1"/>
  <c r="E69" i="66"/>
  <c r="F69" i="66"/>
  <c r="H69" i="66"/>
  <c r="I69" i="66"/>
  <c r="K69" i="66" l="1"/>
  <c r="L19" i="66"/>
  <c r="B26" i="66"/>
  <c r="B29" i="66" s="1"/>
  <c r="B31" i="66" s="1"/>
  <c r="B10" i="65" l="1"/>
  <c r="L10" i="65"/>
  <c r="B11" i="65"/>
  <c r="L11" i="65"/>
  <c r="L12" i="65"/>
  <c r="L13" i="65"/>
  <c r="L14" i="65"/>
  <c r="B15" i="65"/>
  <c r="B19" i="65" s="1"/>
  <c r="C15" i="65"/>
  <c r="D15" i="65"/>
  <c r="D19" i="65" s="1"/>
  <c r="E15" i="65"/>
  <c r="F15" i="65"/>
  <c r="F19" i="65" s="1"/>
  <c r="G15" i="65"/>
  <c r="H15" i="65"/>
  <c r="H19" i="65" s="1"/>
  <c r="I15" i="65"/>
  <c r="L15" i="65"/>
  <c r="L19" i="65" s="1"/>
  <c r="B18" i="65"/>
  <c r="D18" i="65"/>
  <c r="E18" i="65"/>
  <c r="F18" i="65"/>
  <c r="G18" i="65"/>
  <c r="H18" i="65"/>
  <c r="I18" i="65"/>
  <c r="L18" i="65"/>
  <c r="C19" i="65"/>
  <c r="E19" i="65"/>
  <c r="G19" i="65"/>
  <c r="I19" i="65"/>
  <c r="J19" i="65"/>
  <c r="K19" i="65"/>
  <c r="B24" i="65"/>
  <c r="D24" i="65" s="1"/>
  <c r="C24" i="65"/>
  <c r="C26" i="65" s="1"/>
  <c r="C29" i="65" s="1"/>
  <c r="C31" i="65" s="1"/>
  <c r="B25" i="65"/>
  <c r="C25" i="65"/>
  <c r="D25" i="65" s="1"/>
  <c r="D27" i="65"/>
  <c r="B28" i="65"/>
  <c r="C28" i="65"/>
  <c r="D28" i="65"/>
  <c r="B30" i="65"/>
  <c r="D30" i="65" s="1"/>
  <c r="C30" i="65"/>
  <c r="G49" i="65"/>
  <c r="H49" i="65"/>
  <c r="K49" i="65"/>
  <c r="G50" i="65"/>
  <c r="K50" i="65"/>
  <c r="G51" i="65"/>
  <c r="K51" i="65"/>
  <c r="G52" i="65"/>
  <c r="K52" i="65"/>
  <c r="G53" i="65"/>
  <c r="K53" i="65"/>
  <c r="G54" i="65"/>
  <c r="K54" i="65"/>
  <c r="G55" i="65"/>
  <c r="K55" i="65"/>
  <c r="G56" i="65"/>
  <c r="K56" i="65"/>
  <c r="G57" i="65"/>
  <c r="K57" i="65"/>
  <c r="G58" i="65"/>
  <c r="K58" i="65"/>
  <c r="G59" i="65"/>
  <c r="H59" i="65"/>
  <c r="K59" i="65" s="1"/>
  <c r="G60" i="65"/>
  <c r="H60" i="65"/>
  <c r="K60" i="65"/>
  <c r="G61" i="65"/>
  <c r="K61" i="65"/>
  <c r="G62" i="65"/>
  <c r="K62" i="65"/>
  <c r="G63" i="65"/>
  <c r="K63" i="65"/>
  <c r="G64" i="65"/>
  <c r="K64" i="65"/>
  <c r="G65" i="65"/>
  <c r="K65" i="65"/>
  <c r="G66" i="65"/>
  <c r="K66" i="65"/>
  <c r="G67" i="65"/>
  <c r="H67" i="65"/>
  <c r="K67" i="65" s="1"/>
  <c r="G68" i="65"/>
  <c r="K68" i="65" s="1"/>
  <c r="H68" i="65"/>
  <c r="D69" i="65"/>
  <c r="E69" i="65"/>
  <c r="G69" i="65" s="1"/>
  <c r="F69" i="65"/>
  <c r="I69" i="65"/>
  <c r="K69" i="65" l="1"/>
  <c r="D26" i="65"/>
  <c r="D29" i="65" s="1"/>
  <c r="D31" i="65" s="1"/>
  <c r="H69" i="65"/>
  <c r="B26" i="65"/>
  <c r="B29" i="65" s="1"/>
  <c r="B31" i="65" s="1"/>
  <c r="B10" i="18" l="1"/>
  <c r="B24" i="18" s="1"/>
  <c r="B18" i="18"/>
  <c r="H49" i="18"/>
  <c r="H69" i="18"/>
  <c r="C19" i="18"/>
  <c r="B28" i="18"/>
  <c r="C28" i="18"/>
  <c r="B30" i="18"/>
  <c r="B25" i="18"/>
  <c r="L17" i="18"/>
  <c r="L16" i="18"/>
  <c r="L13" i="18"/>
  <c r="L12" i="18"/>
  <c r="L14" i="18"/>
  <c r="E15" i="18"/>
  <c r="F15" i="18"/>
  <c r="G15" i="18"/>
  <c r="H15" i="18"/>
  <c r="H19" i="18" s="1"/>
  <c r="I15" i="18"/>
  <c r="I19" i="18" s="1"/>
  <c r="D18" i="18"/>
  <c r="E18" i="18"/>
  <c r="F18" i="18"/>
  <c r="F19" i="18" s="1"/>
  <c r="G18" i="18"/>
  <c r="G19" i="18" s="1"/>
  <c r="H18" i="18"/>
  <c r="I18" i="18"/>
  <c r="J19" i="18"/>
  <c r="K19" i="18"/>
  <c r="C24" i="18"/>
  <c r="C25" i="18"/>
  <c r="C26" i="18" s="1"/>
  <c r="D27" i="18"/>
  <c r="C30" i="18"/>
  <c r="D30" i="18" s="1"/>
  <c r="G49" i="18"/>
  <c r="K49" i="18" s="1"/>
  <c r="G50" i="18"/>
  <c r="K50" i="18" s="1"/>
  <c r="G51" i="18"/>
  <c r="K51" i="18" s="1"/>
  <c r="G52" i="18"/>
  <c r="K52" i="18" s="1"/>
  <c r="G53" i="18"/>
  <c r="K53" i="18"/>
  <c r="G54" i="18"/>
  <c r="K54" i="18" s="1"/>
  <c r="G55" i="18"/>
  <c r="K55" i="18"/>
  <c r="G56" i="18"/>
  <c r="K56" i="18" s="1"/>
  <c r="G57" i="18"/>
  <c r="K57" i="18"/>
  <c r="G58" i="18"/>
  <c r="K58" i="18" s="1"/>
  <c r="G59" i="18"/>
  <c r="K59" i="18" s="1"/>
  <c r="G60" i="18"/>
  <c r="K60" i="18" s="1"/>
  <c r="G61" i="18"/>
  <c r="K61" i="18" s="1"/>
  <c r="G62" i="18"/>
  <c r="K62" i="18" s="1"/>
  <c r="G63" i="18"/>
  <c r="K63" i="18" s="1"/>
  <c r="G64" i="18"/>
  <c r="K64" i="18" s="1"/>
  <c r="G65" i="18"/>
  <c r="K65" i="18" s="1"/>
  <c r="G66" i="18"/>
  <c r="K66" i="18" s="1"/>
  <c r="G67" i="18"/>
  <c r="K67" i="18" s="1"/>
  <c r="G68" i="18"/>
  <c r="K68" i="18" s="1"/>
  <c r="D69" i="18"/>
  <c r="E69" i="18"/>
  <c r="G69" i="18" s="1"/>
  <c r="F69" i="18"/>
  <c r="I69" i="18"/>
  <c r="D15" i="18"/>
  <c r="L11" i="18"/>
  <c r="D19" i="18"/>
  <c r="B15" i="18" l="1"/>
  <c r="B19" i="18" s="1"/>
  <c r="L18" i="18"/>
  <c r="C29" i="18"/>
  <c r="C31" i="18" s="1"/>
  <c r="D28" i="18"/>
  <c r="D24" i="18"/>
  <c r="D26" i="18" s="1"/>
  <c r="D29" i="18" s="1"/>
  <c r="D31" i="18" s="1"/>
  <c r="B26" i="18"/>
  <c r="B29" i="18" s="1"/>
  <c r="B31" i="18" s="1"/>
  <c r="K69" i="18"/>
  <c r="D25" i="18"/>
  <c r="L10" i="18"/>
  <c r="L15" i="18" s="1"/>
  <c r="L19" i="18" s="1"/>
  <c r="E19" i="18"/>
</calcChain>
</file>

<file path=xl/comments1.xml><?xml version="1.0" encoding="utf-8"?>
<comments xmlns="http://schemas.openxmlformats.org/spreadsheetml/2006/main">
  <authors>
    <author>oherrera</author>
  </authors>
  <commentList>
    <comment ref="E63" authorId="0" shapeId="0">
      <text>
        <r>
          <rPr>
            <b/>
            <sz val="8"/>
            <color indexed="81"/>
            <rFont val="Tahoma"/>
            <family val="2"/>
          </rPr>
          <t>oherrera:</t>
        </r>
        <r>
          <rPr>
            <sz val="8"/>
            <color indexed="81"/>
            <rFont val="Tahoma"/>
            <family val="2"/>
          </rPr>
          <t xml:space="preserve">
JUDICIAL</t>
        </r>
      </text>
    </comment>
  </commentList>
</comments>
</file>

<file path=xl/comments2.xml><?xml version="1.0" encoding="utf-8"?>
<comments xmlns="http://schemas.openxmlformats.org/spreadsheetml/2006/main">
  <authors>
    <author>oherrera</author>
  </authors>
  <commentList>
    <comment ref="E63" authorId="0" shapeId="0">
      <text>
        <r>
          <rPr>
            <b/>
            <sz val="8"/>
            <color indexed="81"/>
            <rFont val="Tahoma"/>
            <family val="2"/>
          </rPr>
          <t>oherrera:</t>
        </r>
        <r>
          <rPr>
            <sz val="8"/>
            <color indexed="81"/>
            <rFont val="Tahoma"/>
            <family val="2"/>
          </rPr>
          <t xml:space="preserve">
JUDICIAL</t>
        </r>
      </text>
    </comment>
  </commentList>
</comments>
</file>

<file path=xl/comments3.xml><?xml version="1.0" encoding="utf-8"?>
<comments xmlns="http://schemas.openxmlformats.org/spreadsheetml/2006/main">
  <authors>
    <author>oherrera</author>
  </authors>
  <commentList>
    <comment ref="E63" authorId="0" shapeId="0">
      <text>
        <r>
          <rPr>
            <b/>
            <sz val="8"/>
            <color indexed="81"/>
            <rFont val="Tahoma"/>
            <family val="2"/>
          </rPr>
          <t>oherrera:</t>
        </r>
        <r>
          <rPr>
            <sz val="8"/>
            <color indexed="81"/>
            <rFont val="Tahoma"/>
            <family val="2"/>
          </rPr>
          <t xml:space="preserve">
JUDICIAL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oherrera:</t>
        </r>
        <r>
          <rPr>
            <sz val="8"/>
            <color indexed="81"/>
            <rFont val="Tahoma"/>
            <family val="2"/>
          </rPr>
          <t xml:space="preserve">
JUDICIAL</t>
        </r>
      </text>
    </comment>
  </commentList>
</comments>
</file>

<file path=xl/sharedStrings.xml><?xml version="1.0" encoding="utf-8"?>
<sst xmlns="http://schemas.openxmlformats.org/spreadsheetml/2006/main" count="226" uniqueCount="80">
  <si>
    <t>2.2. 1 1. 1 1
Pensiones</t>
  </si>
  <si>
    <t>2.2. 1 1. 2 1
escolaridad</t>
  </si>
  <si>
    <t>2.2. 1 1. 2 1
Aguinaldo</t>
  </si>
  <si>
    <t>2.2. 1 1. 1 1
Judicial</t>
  </si>
  <si>
    <t>2.2. 1 1. 1 1
Ocasional</t>
  </si>
  <si>
    <t>2.2. 2 3. 4 3
SEP. LUTO</t>
  </si>
  <si>
    <t>TOTAL</t>
  </si>
  <si>
    <t>TELEAHORRO</t>
  </si>
  <si>
    <t>CHEQUE</t>
  </si>
  <si>
    <t>TOTAL PENSION</t>
  </si>
  <si>
    <t>TOTAL OCASIONAL</t>
  </si>
  <si>
    <t>MODALIDAD DE PAGO</t>
  </si>
  <si>
    <t>TITULARES</t>
  </si>
  <si>
    <t>SOBREVIVIENTES</t>
  </si>
  <si>
    <t>OCASIONAL</t>
  </si>
  <si>
    <t xml:space="preserve">DIRECCIÓN REGIONAL DE EDUCACIÓN </t>
  </si>
  <si>
    <t xml:space="preserve">                        DEL CALLAO</t>
  </si>
  <si>
    <t>CHEQUES</t>
  </si>
  <si>
    <t>PLANILLA TITULARES</t>
  </si>
  <si>
    <t>PLANILLA SOBREVIVIENTES</t>
  </si>
  <si>
    <t>TOTAL PENSIONES</t>
  </si>
  <si>
    <t>REINTEGROS</t>
  </si>
  <si>
    <t>Retención</t>
  </si>
  <si>
    <t>CONSOLIDADO</t>
  </si>
  <si>
    <t>(*Resolución de Superintendencia N° 025-2000/SUNAT)</t>
  </si>
  <si>
    <t>OFICINA DE ADMINISTRACIÓN, INFRAESTRUCTURA Y EQUIPAMIENTO</t>
  </si>
  <si>
    <t xml:space="preserve">                                     PERSONAL - PLANILLAS CESANTES</t>
  </si>
  <si>
    <t>ESCOLARIDAD TITULARES Y SOBREVIVIENTES</t>
  </si>
  <si>
    <t>TELEAHORRO TITULARES</t>
  </si>
  <si>
    <t>TELEAHORRO SOBREVIVIENTES</t>
  </si>
  <si>
    <t>CHEQUE TITULARES</t>
  </si>
  <si>
    <t>CHEQUE SOBREVIVIENTES</t>
  </si>
  <si>
    <t>CONCEPTO</t>
  </si>
  <si>
    <t>RET/DEV</t>
  </si>
  <si>
    <t>TOTAL A
 GIRAR</t>
  </si>
  <si>
    <t>IPSS    BANCO DE LA NACION</t>
  </si>
  <si>
    <t>JUDICIAL</t>
  </si>
  <si>
    <t>JUDICIAL  CON TELEAHORRO</t>
  </si>
  <si>
    <t>JUDICIAL  CON  CHEQUE</t>
  </si>
  <si>
    <t>IPSS  VIDA  - TESORO  PUBLICO/BANCO DE LA NACION</t>
  </si>
  <si>
    <t>RESPONSABILIDAD - TESORO PUBLICO-BANCO DE LA NACION</t>
  </si>
  <si>
    <t>CAFAE -SE</t>
  </si>
  <si>
    <t xml:space="preserve">COOP DE SERVICIOS ESPECIALES EDUCOOP                        </t>
  </si>
  <si>
    <t>PAGO INDEBIDO NO AFECTO</t>
  </si>
  <si>
    <t xml:space="preserve">COOPERATIVA DE CONSUMO SAN BENITO DE PALERMO  LTDA                                </t>
  </si>
  <si>
    <t xml:space="preserve">EDUCAP   </t>
  </si>
  <si>
    <t xml:space="preserve">PRESTAMO DERRAMA MAGISTERIAL                                         </t>
  </si>
  <si>
    <t>COOP DE SERVICIOS MULTIPLES CAPAC YUPANQUI</t>
  </si>
  <si>
    <t xml:space="preserve">COOPERATIVA DE AHORRO Y CREDITO ATLANTIS </t>
  </si>
  <si>
    <t>N°</t>
  </si>
  <si>
    <t xml:space="preserve">COOP DE AHORRO  Y CREDITO EDUCACION LTDA                         </t>
  </si>
  <si>
    <t xml:space="preserve">ANCIJE (ASOCIACIÓN NACIONAL DE CESANTES Y JUBILADOS DE EDUCACIÓN)    </t>
  </si>
  <si>
    <t xml:space="preserve">SESDIS (SERVICIO SOCIAL DEL DIRECTOR Y SUPERVISOR) </t>
  </si>
  <si>
    <t>SUB CAFAE - DREC</t>
  </si>
  <si>
    <t>PRESTAMO DERESE (DERRAMA DE RETIRADOS DEL SECTOR EDUCACIÓN)</t>
  </si>
  <si>
    <t>REBAJAS POR FALLECIMIENTO / OTROS</t>
  </si>
  <si>
    <t>REBAJA  X                                  REDONDEO (*)</t>
  </si>
  <si>
    <t>2.2.11.24 Palmas Magisteriales</t>
  </si>
  <si>
    <t>ADCIJE-CALLAO</t>
  </si>
  <si>
    <t>LIQUIDACIÓN DE PLANILLAS DE PENSIONISTAS DEL MES DE ABRIL - 2020</t>
  </si>
  <si>
    <t>TOTAL PLANILLA ABRIL - 2020</t>
  </si>
  <si>
    <t>RESUMEN - ABRIL 2020</t>
  </si>
  <si>
    <t>LIQUIDACIÓN   DE  RETENCIONES DE LA PLANILLA DE PENSIONISTAS DEL MES DE ABRIL-2020</t>
  </si>
  <si>
    <t>REG SIAF Nº 467 -2020</t>
  </si>
  <si>
    <t>REG SIAF Nº  466 -2020</t>
  </si>
  <si>
    <t xml:space="preserve">      </t>
  </si>
  <si>
    <t>REG SIAF Nº 666  -2020</t>
  </si>
  <si>
    <t>LIQUIDACIÓN   DE  RETENCIONES DE LA PLANILLA DE PENSIONISTAS DEL MES DE JUNIO- 2020</t>
  </si>
  <si>
    <t>TOTAL PLANILLA JUNIO - 2020</t>
  </si>
  <si>
    <t>RESUMEN - JUNIO 2020</t>
  </si>
  <si>
    <t>REBAJA X FALLECIDO</t>
  </si>
  <si>
    <t>2.2.21.24 Palmas Magisteriales</t>
  </si>
  <si>
    <t>REG SIAF Nº 665  -2020</t>
  </si>
  <si>
    <t>LIQUIDACIÓN DE PLANILLAS DE PENSIONISTAS DEL MES DE JUNIO - 2020</t>
  </si>
  <si>
    <t>REG SIAF Nº   550  -2020</t>
  </si>
  <si>
    <t>LIQUIDACIÓN   DE  RETENCIONES DE LA PLANILLA DE PENSIONISTAS DEL MES DE MAYO- 2020</t>
  </si>
  <si>
    <t>TOTAL PLANILLA MAYO - 2020</t>
  </si>
  <si>
    <t>RESUMEN - MAYO 2020</t>
  </si>
  <si>
    <t>REG SIAF Nº 549  -2020</t>
  </si>
  <si>
    <t>LIQUIDACIÓN DE PLANILLAS DE PENSIONISTAS DEL MES DE MAYO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</si>
</sst>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4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 Narrow"/>
      <family val="2"/>
    </font>
    <font>
      <b/>
      <sz val="15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 Narrow"/>
      <family val="2"/>
    </font>
    <font>
      <b/>
      <sz val="11"/>
      <color indexed="10"/>
      <name val="Arial"/>
      <family val="2"/>
    </font>
    <font>
      <b/>
      <sz val="10"/>
      <name val="Comic Sans MS"/>
      <family val="4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31" fillId="0" borderId="0"/>
    <xf numFmtId="0" fontId="3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230">
    <xf numFmtId="0" fontId="0" fillId="0" borderId="0" xfId="0"/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4" fontId="23" fillId="0" borderId="0" xfId="0" quotePrefix="1" applyNumberFormat="1" applyFont="1" applyBorder="1" applyAlignment="1">
      <alignment horizontal="right"/>
    </xf>
    <xf numFmtId="4" fontId="23" fillId="0" borderId="0" xfId="0" quotePrefix="1" applyNumberFormat="1" applyFont="1" applyBorder="1" applyAlignment="1">
      <alignment horizontal="center"/>
    </xf>
    <xf numFmtId="0" fontId="18" fillId="0" borderId="0" xfId="0" applyFont="1"/>
    <xf numFmtId="0" fontId="21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26" fillId="0" borderId="0" xfId="0" applyFont="1"/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30" fillId="0" borderId="0" xfId="0" applyFont="1"/>
    <xf numFmtId="4" fontId="18" fillId="0" borderId="0" xfId="0" quotePrefix="1" applyNumberFormat="1" applyFont="1" applyBorder="1" applyAlignment="1">
      <alignment horizontal="right"/>
    </xf>
    <xf numFmtId="4" fontId="28" fillId="0" borderId="9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1" fontId="24" fillId="0" borderId="0" xfId="0" applyNumberFormat="1" applyFont="1" applyFill="1" applyBorder="1" applyAlignment="1">
      <alignment vertical="center"/>
    </xf>
    <xf numFmtId="4" fontId="21" fillId="24" borderId="9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1" fillId="24" borderId="10" xfId="0" applyFont="1" applyFill="1" applyBorder="1" applyAlignment="1">
      <alignment vertical="center"/>
    </xf>
    <xf numFmtId="4" fontId="32" fillId="24" borderId="10" xfId="0" applyNumberFormat="1" applyFont="1" applyFill="1" applyBorder="1" applyAlignment="1">
      <alignment vertical="center"/>
    </xf>
    <xf numFmtId="4" fontId="32" fillId="24" borderId="9" xfId="0" applyNumberFormat="1" applyFont="1" applyFill="1" applyBorder="1" applyAlignment="1">
      <alignment vertical="center"/>
    </xf>
    <xf numFmtId="4" fontId="25" fillId="24" borderId="11" xfId="0" applyNumberFormat="1" applyFont="1" applyFill="1" applyBorder="1" applyAlignment="1">
      <alignment vertical="center"/>
    </xf>
    <xf numFmtId="4" fontId="25" fillId="24" borderId="12" xfId="0" applyNumberFormat="1" applyFont="1" applyFill="1" applyBorder="1" applyAlignment="1">
      <alignment vertical="center"/>
    </xf>
    <xf numFmtId="4" fontId="25" fillId="24" borderId="9" xfId="0" applyNumberFormat="1" applyFont="1" applyFill="1" applyBorder="1" applyAlignment="1">
      <alignment vertical="center"/>
    </xf>
    <xf numFmtId="0" fontId="21" fillId="24" borderId="10" xfId="0" applyFont="1" applyFill="1" applyBorder="1" applyAlignment="1">
      <alignment horizontal="left" vertical="center" wrapText="1"/>
    </xf>
    <xf numFmtId="4" fontId="25" fillId="0" borderId="13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4" fontId="25" fillId="0" borderId="16" xfId="0" applyNumberFormat="1" applyFont="1" applyFill="1" applyBorder="1" applyAlignment="1">
      <alignment vertical="center"/>
    </xf>
    <xf numFmtId="4" fontId="25" fillId="0" borderId="17" xfId="0" applyNumberFormat="1" applyFont="1" applyFill="1" applyBorder="1" applyAlignment="1">
      <alignment vertical="center"/>
    </xf>
    <xf numFmtId="4" fontId="25" fillId="0" borderId="18" xfId="0" applyNumberFormat="1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4" fontId="38" fillId="0" borderId="20" xfId="0" applyNumberFormat="1" applyFont="1" applyFill="1" applyBorder="1" applyAlignment="1">
      <alignment vertical="center"/>
    </xf>
    <xf numFmtId="4" fontId="28" fillId="0" borderId="20" xfId="0" applyNumberFormat="1" applyFont="1" applyFill="1" applyBorder="1" applyAlignment="1">
      <alignment vertical="center"/>
    </xf>
    <xf numFmtId="0" fontId="27" fillId="24" borderId="19" xfId="0" applyFont="1" applyFill="1" applyBorder="1" applyAlignment="1">
      <alignment vertical="center"/>
    </xf>
    <xf numFmtId="4" fontId="27" fillId="24" borderId="20" xfId="0" applyNumberFormat="1" applyFont="1" applyFill="1" applyBorder="1" applyAlignment="1">
      <alignment vertical="center"/>
    </xf>
    <xf numFmtId="1" fontId="28" fillId="0" borderId="19" xfId="0" applyNumberFormat="1" applyFont="1" applyFill="1" applyBorder="1" applyAlignment="1">
      <alignment vertical="center"/>
    </xf>
    <xf numFmtId="4" fontId="27" fillId="0" borderId="20" xfId="0" applyNumberFormat="1" applyFont="1" applyFill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4" fontId="28" fillId="0" borderId="26" xfId="0" applyNumberFormat="1" applyFont="1" applyBorder="1" applyAlignment="1">
      <alignment vertical="center"/>
    </xf>
    <xf numFmtId="4" fontId="28" fillId="0" borderId="11" xfId="0" applyNumberFormat="1" applyFont="1" applyBorder="1" applyAlignment="1">
      <alignment vertical="center"/>
    </xf>
    <xf numFmtId="4" fontId="28" fillId="0" borderId="12" xfId="0" applyNumberFormat="1" applyFont="1" applyBorder="1" applyAlignment="1">
      <alignment vertical="center"/>
    </xf>
    <xf numFmtId="4" fontId="28" fillId="0" borderId="27" xfId="0" applyNumberFormat="1" applyFont="1" applyFill="1" applyBorder="1" applyAlignment="1">
      <alignment vertical="center"/>
    </xf>
    <xf numFmtId="4" fontId="28" fillId="0" borderId="28" xfId="0" applyNumberFormat="1" applyFont="1" applyFill="1" applyBorder="1" applyAlignment="1">
      <alignment vertical="center"/>
    </xf>
    <xf numFmtId="4" fontId="25" fillId="24" borderId="10" xfId="0" applyNumberFormat="1" applyFont="1" applyFill="1" applyBorder="1" applyAlignment="1">
      <alignment horizontal="center" vertical="center"/>
    </xf>
    <xf numFmtId="0" fontId="24" fillId="0" borderId="0" xfId="0" applyFont="1"/>
    <xf numFmtId="17" fontId="22" fillId="0" borderId="0" xfId="0" quotePrefix="1" applyNumberFormat="1" applyFont="1" applyAlignment="1">
      <alignment horizontal="center"/>
    </xf>
    <xf numFmtId="0" fontId="27" fillId="0" borderId="2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1" fontId="24" fillId="0" borderId="30" xfId="0" applyNumberFormat="1" applyFont="1" applyFill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11" xfId="0" applyFont="1" applyBorder="1" applyAlignment="1">
      <alignment horizontal="justify" vertical="justify" wrapText="1"/>
    </xf>
    <xf numFmtId="0" fontId="19" fillId="0" borderId="0" xfId="0" applyFont="1"/>
    <xf numFmtId="4" fontId="28" fillId="0" borderId="34" xfId="0" applyNumberFormat="1" applyFont="1" applyFill="1" applyBorder="1" applyAlignment="1">
      <alignment vertical="center"/>
    </xf>
    <xf numFmtId="4" fontId="21" fillId="24" borderId="34" xfId="0" applyNumberFormat="1" applyFont="1" applyFill="1" applyBorder="1" applyAlignment="1">
      <alignment vertical="center"/>
    </xf>
    <xf numFmtId="4" fontId="25" fillId="0" borderId="35" xfId="0" applyNumberFormat="1" applyFont="1" applyFill="1" applyBorder="1" applyAlignment="1">
      <alignment vertical="center"/>
    </xf>
    <xf numFmtId="4" fontId="21" fillId="0" borderId="34" xfId="0" applyNumberFormat="1" applyFont="1" applyFill="1" applyBorder="1" applyAlignment="1">
      <alignment vertical="center"/>
    </xf>
    <xf numFmtId="4" fontId="0" fillId="0" borderId="0" xfId="0" applyNumberFormat="1"/>
    <xf numFmtId="0" fontId="26" fillId="0" borderId="0" xfId="0" applyFont="1" applyBorder="1" applyAlignment="1">
      <alignment horizontal="left" vertical="center"/>
    </xf>
    <xf numFmtId="0" fontId="0" fillId="0" borderId="0" xfId="0" applyFill="1"/>
    <xf numFmtId="0" fontId="29" fillId="0" borderId="0" xfId="0" applyFont="1" applyBorder="1" applyAlignment="1">
      <alignment horizontal="center" vertical="center"/>
    </xf>
    <xf numFmtId="4" fontId="28" fillId="0" borderId="26" xfId="0" applyNumberFormat="1" applyFont="1" applyBorder="1" applyAlignment="1">
      <alignment horizontal="right" vertical="center"/>
    </xf>
    <xf numFmtId="4" fontId="22" fillId="0" borderId="36" xfId="0" applyNumberFormat="1" applyFont="1" applyBorder="1" applyAlignment="1">
      <alignment horizontal="center" vertical="center"/>
    </xf>
    <xf numFmtId="4" fontId="22" fillId="0" borderId="36" xfId="0" applyNumberFormat="1" applyFont="1" applyFill="1" applyBorder="1" applyAlignment="1">
      <alignment horizontal="center" vertical="center"/>
    </xf>
    <xf numFmtId="4" fontId="22" fillId="0" borderId="36" xfId="0" applyNumberFormat="1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0" fontId="20" fillId="0" borderId="37" xfId="0" applyFont="1" applyFill="1" applyBorder="1" applyAlignment="1"/>
    <xf numFmtId="4" fontId="24" fillId="0" borderId="38" xfId="0" applyNumberFormat="1" applyFont="1" applyFill="1" applyBorder="1"/>
    <xf numFmtId="4" fontId="22" fillId="0" borderId="38" xfId="0" applyNumberFormat="1" applyFont="1" applyFill="1" applyBorder="1" applyAlignment="1">
      <alignment horizontal="right"/>
    </xf>
    <xf numFmtId="4" fontId="22" fillId="0" borderId="38" xfId="0" applyNumberFormat="1" applyFont="1" applyFill="1" applyBorder="1"/>
    <xf numFmtId="4" fontId="22" fillId="0" borderId="39" xfId="0" quotePrefix="1" applyNumberFormat="1" applyFont="1" applyFill="1" applyBorder="1" applyAlignment="1">
      <alignment horizontal="right"/>
    </xf>
    <xf numFmtId="0" fontId="20" fillId="0" borderId="40" xfId="0" applyFont="1" applyFill="1" applyBorder="1" applyAlignment="1"/>
    <xf numFmtId="4" fontId="24" fillId="0" borderId="20" xfId="0" applyNumberFormat="1" applyFont="1" applyFill="1" applyBorder="1"/>
    <xf numFmtId="4" fontId="22" fillId="0" borderId="20" xfId="0" applyNumberFormat="1" applyFont="1" applyFill="1" applyBorder="1" applyAlignment="1">
      <alignment horizontal="right"/>
    </xf>
    <xf numFmtId="4" fontId="22" fillId="0" borderId="20" xfId="0" applyNumberFormat="1" applyFont="1" applyFill="1" applyBorder="1"/>
    <xf numFmtId="4" fontId="22" fillId="0" borderId="34" xfId="0" quotePrefix="1" applyNumberFormat="1" applyFont="1" applyFill="1" applyBorder="1" applyAlignment="1">
      <alignment horizontal="right"/>
    </xf>
    <xf numFmtId="0" fontId="20" fillId="0" borderId="41" xfId="0" applyFont="1" applyFill="1" applyBorder="1" applyAlignment="1"/>
    <xf numFmtId="4" fontId="24" fillId="0" borderId="42" xfId="0" applyNumberFormat="1" applyFont="1" applyFill="1" applyBorder="1"/>
    <xf numFmtId="4" fontId="22" fillId="0" borderId="42" xfId="0" applyNumberFormat="1" applyFont="1" applyFill="1" applyBorder="1" applyAlignment="1">
      <alignment horizontal="right"/>
    </xf>
    <xf numFmtId="4" fontId="22" fillId="0" borderId="42" xfId="0" applyNumberFormat="1" applyFont="1" applyFill="1" applyBorder="1"/>
    <xf numFmtId="4" fontId="22" fillId="0" borderId="25" xfId="0" quotePrefix="1" applyNumberFormat="1" applyFont="1" applyFill="1" applyBorder="1" applyAlignment="1">
      <alignment horizontal="right"/>
    </xf>
    <xf numFmtId="4" fontId="39" fillId="0" borderId="20" xfId="0" applyNumberFormat="1" applyFont="1" applyFill="1" applyBorder="1"/>
    <xf numFmtId="4" fontId="39" fillId="0" borderId="42" xfId="0" applyNumberFormat="1" applyFont="1" applyFill="1" applyBorder="1"/>
    <xf numFmtId="4" fontId="40" fillId="0" borderId="36" xfId="0" quotePrefix="1" applyNumberFormat="1" applyFont="1" applyFill="1" applyBorder="1" applyAlignment="1">
      <alignment horizontal="right"/>
    </xf>
    <xf numFmtId="4" fontId="35" fillId="0" borderId="36" xfId="0" quotePrefix="1" applyNumberFormat="1" applyFont="1" applyFill="1" applyBorder="1" applyAlignment="1">
      <alignment horizontal="right"/>
    </xf>
    <xf numFmtId="4" fontId="35" fillId="0" borderId="12" xfId="0" quotePrefix="1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vertical="center"/>
    </xf>
    <xf numFmtId="0" fontId="27" fillId="24" borderId="13" xfId="0" applyFont="1" applyFill="1" applyBorder="1" applyAlignment="1">
      <alignment vertical="center"/>
    </xf>
    <xf numFmtId="4" fontId="27" fillId="24" borderId="14" xfId="0" applyNumberFormat="1" applyFont="1" applyFill="1" applyBorder="1" applyAlignment="1">
      <alignment vertical="center"/>
    </xf>
    <xf numFmtId="4" fontId="21" fillId="24" borderId="39" xfId="0" applyNumberFormat="1" applyFont="1" applyFill="1" applyBorder="1" applyAlignment="1">
      <alignment vertical="center"/>
    </xf>
    <xf numFmtId="1" fontId="28" fillId="0" borderId="43" xfId="0" applyNumberFormat="1" applyFont="1" applyFill="1" applyBorder="1" applyAlignment="1">
      <alignment vertical="center"/>
    </xf>
    <xf numFmtId="4" fontId="28" fillId="0" borderId="44" xfId="0" applyNumberFormat="1" applyFont="1" applyFill="1" applyBorder="1" applyAlignment="1">
      <alignment vertical="center"/>
    </xf>
    <xf numFmtId="4" fontId="28" fillId="0" borderId="45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28" fillId="0" borderId="36" xfId="0" applyNumberFormat="1" applyFont="1" applyBorder="1" applyAlignment="1">
      <alignment horizontal="right" vertical="center"/>
    </xf>
    <xf numFmtId="4" fontId="28" fillId="0" borderId="4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/>
    <xf numFmtId="4" fontId="24" fillId="0" borderId="38" xfId="0" quotePrefix="1" applyNumberFormat="1" applyFont="1" applyFill="1" applyBorder="1" applyAlignment="1"/>
    <xf numFmtId="4" fontId="24" fillId="0" borderId="20" xfId="0" quotePrefix="1" applyNumberFormat="1" applyFont="1" applyFill="1" applyBorder="1" applyAlignment="1"/>
    <xf numFmtId="4" fontId="24" fillId="0" borderId="42" xfId="0" quotePrefix="1" applyNumberFormat="1" applyFont="1" applyFill="1" applyBorder="1" applyAlignment="1"/>
    <xf numFmtId="4" fontId="27" fillId="0" borderId="0" xfId="0" applyNumberFormat="1" applyFont="1"/>
    <xf numFmtId="4" fontId="21" fillId="0" borderId="0" xfId="0" applyNumberFormat="1" applyFont="1" applyBorder="1" applyAlignment="1">
      <alignment horizontal="center" vertical="center"/>
    </xf>
    <xf numFmtId="4" fontId="22" fillId="0" borderId="0" xfId="0" applyNumberFormat="1" applyFont="1"/>
    <xf numFmtId="4" fontId="35" fillId="0" borderId="0" xfId="0" applyNumberFormat="1" applyFont="1" applyBorder="1" applyAlignment="1">
      <alignment horizontal="center"/>
    </xf>
    <xf numFmtId="4" fontId="35" fillId="0" borderId="0" xfId="0" quotePrefix="1" applyNumberFormat="1" applyFont="1" applyBorder="1" applyAlignment="1">
      <alignment horizontal="right"/>
    </xf>
    <xf numFmtId="4" fontId="25" fillId="0" borderId="0" xfId="0" applyNumberFormat="1" applyFont="1"/>
    <xf numFmtId="0" fontId="22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4" fontId="28" fillId="0" borderId="51" xfId="0" applyNumberFormat="1" applyFont="1" applyBorder="1" applyAlignment="1">
      <alignment vertical="center"/>
    </xf>
    <xf numFmtId="4" fontId="18" fillId="0" borderId="36" xfId="0" applyNumberFormat="1" applyFont="1" applyBorder="1" applyAlignment="1">
      <alignment horizontal="center" vertical="center"/>
    </xf>
    <xf numFmtId="2" fontId="32" fillId="0" borderId="0" xfId="0" applyNumberFormat="1" applyFont="1"/>
    <xf numFmtId="164" fontId="0" fillId="0" borderId="0" xfId="0" applyNumberFormat="1"/>
    <xf numFmtId="4" fontId="26" fillId="0" borderId="0" xfId="0" applyNumberFormat="1" applyFont="1"/>
    <xf numFmtId="0" fontId="0" fillId="0" borderId="0" xfId="0" applyBorder="1"/>
    <xf numFmtId="4" fontId="0" fillId="0" borderId="0" xfId="0" applyNumberFormat="1" applyBorder="1"/>
    <xf numFmtId="0" fontId="32" fillId="0" borderId="0" xfId="0" applyFont="1" applyBorder="1"/>
    <xf numFmtId="4" fontId="32" fillId="0" borderId="0" xfId="0" applyNumberFormat="1" applyFont="1" applyBorder="1"/>
    <xf numFmtId="4" fontId="32" fillId="0" borderId="0" xfId="0" applyNumberFormat="1" applyFont="1" applyFill="1" applyBorder="1"/>
    <xf numFmtId="4" fontId="21" fillId="25" borderId="0" xfId="0" applyNumberFormat="1" applyFont="1" applyFill="1" applyBorder="1"/>
    <xf numFmtId="0" fontId="32" fillId="0" borderId="0" xfId="0" applyFont="1" applyFill="1" applyBorder="1"/>
    <xf numFmtId="4" fontId="32" fillId="26" borderId="0" xfId="0" applyNumberFormat="1" applyFont="1" applyFill="1" applyBorder="1"/>
    <xf numFmtId="0" fontId="32" fillId="25" borderId="0" xfId="0" applyFont="1" applyFill="1" applyBorder="1"/>
    <xf numFmtId="0" fontId="29" fillId="0" borderId="0" xfId="0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17" fontId="22" fillId="0" borderId="17" xfId="0" quotePrefix="1" applyNumberFormat="1" applyFont="1" applyBorder="1" applyAlignment="1">
      <alignment horizontal="center"/>
    </xf>
    <xf numFmtId="0" fontId="36" fillId="0" borderId="47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1" fillId="0" borderId="47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0" fillId="0" borderId="37" xfId="0" applyFont="1" applyFill="1" applyBorder="1" applyAlignment="1">
      <alignment horizontal="left"/>
    </xf>
    <xf numFmtId="0" fontId="20" fillId="0" borderId="56" xfId="0" applyFont="1" applyFill="1" applyBorder="1" applyAlignment="1">
      <alignment horizontal="left"/>
    </xf>
    <xf numFmtId="0" fontId="20" fillId="0" borderId="40" xfId="0" applyFont="1" applyFill="1" applyBorder="1" applyAlignment="1">
      <alignment horizontal="left"/>
    </xf>
    <xf numFmtId="0" fontId="20" fillId="0" borderId="52" xfId="0" applyFont="1" applyFill="1" applyBorder="1" applyAlignment="1">
      <alignment horizontal="left"/>
    </xf>
    <xf numFmtId="0" fontId="20" fillId="0" borderId="53" xfId="0" applyFont="1" applyFill="1" applyBorder="1" applyAlignment="1">
      <alignment horizontal="left"/>
    </xf>
    <xf numFmtId="0" fontId="20" fillId="0" borderId="54" xfId="0" applyFont="1" applyFill="1" applyBorder="1" applyAlignment="1">
      <alignment horizontal="left"/>
    </xf>
    <xf numFmtId="0" fontId="35" fillId="0" borderId="47" xfId="0" applyFont="1" applyFill="1" applyBorder="1" applyAlignment="1">
      <alignment horizontal="center"/>
    </xf>
    <xf numFmtId="0" fontId="35" fillId="0" borderId="55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30" fillId="0" borderId="0" xfId="0" applyFont="1" applyBorder="1"/>
    <xf numFmtId="0" fontId="19" fillId="0" borderId="0" xfId="0" applyFont="1" applyBorder="1"/>
    <xf numFmtId="4" fontId="27" fillId="0" borderId="0" xfId="0" applyNumberFormat="1" applyFont="1" applyBorder="1"/>
    <xf numFmtId="4" fontId="21" fillId="0" borderId="0" xfId="0" applyNumberFormat="1" applyFont="1" applyBorder="1"/>
    <xf numFmtId="4" fontId="21" fillId="24" borderId="0" xfId="0" applyNumberFormat="1" applyFont="1" applyFill="1" applyBorder="1" applyAlignment="1">
      <alignment vertical="center"/>
    </xf>
    <xf numFmtId="4" fontId="27" fillId="24" borderId="0" xfId="0" applyNumberFormat="1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Border="1"/>
    <xf numFmtId="17" fontId="22" fillId="0" borderId="0" xfId="0" quotePrefix="1" applyNumberFormat="1" applyFont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8" fillId="0" borderId="0" xfId="0" applyFont="1" applyBorder="1"/>
    <xf numFmtId="0" fontId="26" fillId="0" borderId="0" xfId="0" applyFont="1" applyBorder="1"/>
    <xf numFmtId="4" fontId="35" fillId="0" borderId="0" xfId="0" quotePrefix="1" applyNumberFormat="1" applyFont="1" applyFill="1" applyBorder="1" applyAlignment="1">
      <alignment horizontal="right"/>
    </xf>
    <xf numFmtId="4" fontId="40" fillId="0" borderId="0" xfId="0" quotePrefix="1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4" fontId="22" fillId="0" borderId="0" xfId="0" quotePrefix="1" applyNumberFormat="1" applyFont="1" applyFill="1" applyBorder="1" applyAlignment="1">
      <alignment horizontal="right"/>
    </xf>
    <xf numFmtId="4" fontId="22" fillId="0" borderId="0" xfId="0" applyNumberFormat="1" applyFont="1" applyFill="1" applyBorder="1"/>
    <xf numFmtId="4" fontId="39" fillId="0" borderId="0" xfId="0" applyNumberFormat="1" applyFont="1" applyFill="1" applyBorder="1"/>
    <xf numFmtId="4" fontId="24" fillId="0" borderId="0" xfId="0" quotePrefix="1" applyNumberFormat="1" applyFont="1" applyFill="1" applyBorder="1" applyAlignment="1"/>
    <xf numFmtId="4" fontId="22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4" fontId="22" fillId="0" borderId="0" xfId="0" applyNumberFormat="1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" fontId="25" fillId="24" borderId="0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 wrapText="1"/>
    </xf>
    <xf numFmtId="4" fontId="25" fillId="0" borderId="0" xfId="0" applyNumberFormat="1" applyFont="1" applyBorder="1"/>
    <xf numFmtId="4" fontId="28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justify" vertical="justify" wrapText="1"/>
    </xf>
    <xf numFmtId="4" fontId="25" fillId="24" borderId="0" xfId="0" applyNumberFormat="1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20" fillId="0" borderId="0" xfId="0" applyFont="1" applyBorder="1"/>
    <xf numFmtId="4" fontId="27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horizontal="center"/>
    </xf>
    <xf numFmtId="4" fontId="32" fillId="24" borderId="0" xfId="0" applyNumberFormat="1" applyFont="1" applyFill="1" applyBorder="1" applyAlignment="1">
      <alignment vertical="center"/>
    </xf>
    <xf numFmtId="0" fontId="21" fillId="24" borderId="0" xfId="0" applyFont="1" applyFill="1" applyBorder="1" applyAlignment="1">
      <alignment vertical="center"/>
    </xf>
    <xf numFmtId="4" fontId="42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4" fontId="21" fillId="0" borderId="0" xfId="0" applyNumberFormat="1" applyFont="1" applyFill="1" applyBorder="1"/>
    <xf numFmtId="4" fontId="32" fillId="25" borderId="0" xfId="0" applyNumberFormat="1" applyFont="1" applyFill="1" applyBorder="1"/>
    <xf numFmtId="4" fontId="41" fillId="0" borderId="36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vertical="center"/>
    </xf>
    <xf numFmtId="4" fontId="21" fillId="0" borderId="0" xfId="0" applyNumberFormat="1" applyFont="1"/>
    <xf numFmtId="4" fontId="27" fillId="0" borderId="51" xfId="0" applyNumberFormat="1" applyFont="1" applyBorder="1" applyAlignment="1">
      <alignment vertical="center"/>
    </xf>
    <xf numFmtId="0" fontId="21" fillId="0" borderId="50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8"/>
  <sheetViews>
    <sheetView view="pageBreakPreview" topLeftCell="A62" zoomScale="90" zoomScaleNormal="100" zoomScaleSheetLayoutView="90" workbookViewId="0">
      <selection activeCell="B100" sqref="B100"/>
    </sheetView>
  </sheetViews>
  <sheetFormatPr baseColWidth="10" defaultRowHeight="12.75" x14ac:dyDescent="0.2"/>
  <cols>
    <col min="1" max="1" width="37.28515625" customWidth="1"/>
    <col min="2" max="2" width="21.140625" customWidth="1"/>
    <col min="3" max="3" width="20.42578125" customWidth="1"/>
    <col min="4" max="4" width="21.28515625" customWidth="1"/>
    <col min="5" max="5" width="17" customWidth="1"/>
    <col min="6" max="6" width="18.7109375" customWidth="1"/>
    <col min="7" max="7" width="17" customWidth="1"/>
    <col min="8" max="8" width="17.42578125" customWidth="1"/>
    <col min="9" max="9" width="13.5703125" customWidth="1"/>
    <col min="10" max="10" width="20.140625" customWidth="1"/>
    <col min="11" max="11" width="16.7109375" customWidth="1"/>
    <col min="12" max="12" width="19.42578125" bestFit="1" customWidth="1"/>
  </cols>
  <sheetData>
    <row r="1" spans="1:12" x14ac:dyDescent="0.2">
      <c r="A1" s="10" t="s">
        <v>15</v>
      </c>
      <c r="B1" s="10"/>
      <c r="C1" s="10"/>
      <c r="D1" s="10"/>
      <c r="E1" s="10"/>
      <c r="F1" s="10"/>
      <c r="G1" s="10"/>
      <c r="H1" s="10"/>
      <c r="I1" s="10" t="s">
        <v>25</v>
      </c>
      <c r="J1" s="10"/>
      <c r="K1" s="10"/>
      <c r="L1" s="10"/>
    </row>
    <row r="2" spans="1:12" x14ac:dyDescent="0.2">
      <c r="A2" s="10" t="s">
        <v>16</v>
      </c>
      <c r="B2" s="10"/>
      <c r="C2" s="10"/>
      <c r="D2" s="10"/>
      <c r="E2" s="10"/>
      <c r="F2" s="10"/>
      <c r="G2" s="10"/>
      <c r="H2" s="10"/>
      <c r="I2" s="10" t="s">
        <v>26</v>
      </c>
      <c r="J2" s="10"/>
      <c r="K2" s="10"/>
      <c r="L2" s="10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3.25" x14ac:dyDescent="0.35">
      <c r="A5" s="148" t="s">
        <v>59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23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8.75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34.5" customHeight="1" thickBot="1" x14ac:dyDescent="0.3">
      <c r="A8" s="55"/>
      <c r="B8" s="149"/>
      <c r="C8" s="149"/>
      <c r="D8" s="149"/>
      <c r="E8" s="149"/>
      <c r="F8" s="149"/>
      <c r="G8" s="149"/>
      <c r="H8" s="56"/>
      <c r="I8" s="55"/>
      <c r="J8" s="55"/>
      <c r="K8" s="150" t="s">
        <v>64</v>
      </c>
      <c r="L8" s="151"/>
    </row>
    <row r="9" spans="1:12" ht="31.5" x14ac:dyDescent="0.2">
      <c r="A9" s="57" t="s">
        <v>11</v>
      </c>
      <c r="B9" s="58" t="s">
        <v>0</v>
      </c>
      <c r="C9" s="58" t="s">
        <v>57</v>
      </c>
      <c r="D9" s="58" t="s">
        <v>1</v>
      </c>
      <c r="E9" s="58" t="s">
        <v>2</v>
      </c>
      <c r="F9" s="58" t="s">
        <v>3</v>
      </c>
      <c r="G9" s="58" t="s">
        <v>4</v>
      </c>
      <c r="H9" s="58" t="s">
        <v>22</v>
      </c>
      <c r="I9" s="58" t="s">
        <v>5</v>
      </c>
      <c r="J9" s="58"/>
      <c r="K9" s="58"/>
      <c r="L9" s="59" t="s">
        <v>6</v>
      </c>
    </row>
    <row r="10" spans="1:12" ht="18" x14ac:dyDescent="0.2">
      <c r="A10" s="37" t="s">
        <v>28</v>
      </c>
      <c r="B10" s="38">
        <f>2438814.58-8500-1233.2-573.41</f>
        <v>2428507.9699999997</v>
      </c>
      <c r="C10" s="38">
        <v>8500</v>
      </c>
      <c r="D10" s="38"/>
      <c r="E10" s="38"/>
      <c r="F10" s="38"/>
      <c r="G10" s="39"/>
      <c r="H10" s="39"/>
      <c r="I10" s="39"/>
      <c r="J10" s="39"/>
      <c r="K10" s="39"/>
      <c r="L10" s="69">
        <f>SUM(B10:K10)</f>
        <v>2437007.9699999997</v>
      </c>
    </row>
    <row r="11" spans="1:12" ht="18" x14ac:dyDescent="0.2">
      <c r="A11" s="37" t="s">
        <v>29</v>
      </c>
      <c r="B11" s="38">
        <v>311095.42</v>
      </c>
      <c r="C11" s="38"/>
      <c r="D11" s="38"/>
      <c r="E11" s="38"/>
      <c r="F11" s="38"/>
      <c r="G11" s="39"/>
      <c r="H11" s="39"/>
      <c r="I11" s="39"/>
      <c r="J11" s="39"/>
      <c r="K11" s="39"/>
      <c r="L11" s="69">
        <f>SUM(B11:K11)</f>
        <v>311095.42</v>
      </c>
    </row>
    <row r="12" spans="1:12" ht="18" x14ac:dyDescent="0.2">
      <c r="A12" s="37" t="s">
        <v>30</v>
      </c>
      <c r="B12" s="38"/>
      <c r="C12" s="38"/>
      <c r="D12" s="38"/>
      <c r="E12" s="38"/>
      <c r="F12" s="38"/>
      <c r="G12" s="39"/>
      <c r="H12" s="39"/>
      <c r="I12" s="39"/>
      <c r="J12" s="39"/>
      <c r="K12" s="39"/>
      <c r="L12" s="69">
        <f>SUM(B12:K12)</f>
        <v>0</v>
      </c>
    </row>
    <row r="13" spans="1:12" ht="18" x14ac:dyDescent="0.2">
      <c r="A13" s="37" t="s">
        <v>31</v>
      </c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69">
        <f>SUM(B13:K13)</f>
        <v>0</v>
      </c>
    </row>
    <row r="14" spans="1:12" ht="18" x14ac:dyDescent="0.2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69">
        <f>SUM(B14:K14)</f>
        <v>0</v>
      </c>
    </row>
    <row r="15" spans="1:12" ht="18" x14ac:dyDescent="0.2">
      <c r="A15" s="40" t="s">
        <v>9</v>
      </c>
      <c r="B15" s="41">
        <f>SUM(B10:B13)</f>
        <v>2739603.3899999997</v>
      </c>
      <c r="C15" s="41"/>
      <c r="D15" s="41">
        <f>SUM(D10:D13)</f>
        <v>0</v>
      </c>
      <c r="E15" s="41">
        <f>SUM(E10:E13)</f>
        <v>0</v>
      </c>
      <c r="F15" s="41">
        <f>SUM(F10:F13)</f>
        <v>0</v>
      </c>
      <c r="G15" s="41">
        <f>SUM(G10:G13)</f>
        <v>0</v>
      </c>
      <c r="H15" s="41">
        <f>+H10+H11+H12+H13</f>
        <v>0</v>
      </c>
      <c r="I15" s="41">
        <f>SUM(I10:I13)</f>
        <v>0</v>
      </c>
      <c r="J15" s="41"/>
      <c r="K15" s="41"/>
      <c r="L15" s="67">
        <f>SUM(L10:L14)</f>
        <v>2748103.3899999997</v>
      </c>
    </row>
    <row r="16" spans="1:12" ht="15.75" x14ac:dyDescent="0.2">
      <c r="A16" s="42" t="s">
        <v>7</v>
      </c>
      <c r="B16" s="39">
        <v>81182.33</v>
      </c>
      <c r="C16" s="43"/>
      <c r="D16" s="39"/>
      <c r="E16" s="43"/>
      <c r="F16" s="43"/>
      <c r="G16" s="39"/>
      <c r="H16" s="43"/>
      <c r="I16" s="39"/>
      <c r="J16" s="39"/>
      <c r="K16" s="39"/>
      <c r="L16" s="66">
        <f>+B16+D16</f>
        <v>81182.33</v>
      </c>
    </row>
    <row r="17" spans="1:12" ht="15.75" thickBot="1" x14ac:dyDescent="0.25">
      <c r="A17" s="106" t="s">
        <v>8</v>
      </c>
      <c r="B17" s="107">
        <v>3940.8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>
        <f>+B17+D17+I17</f>
        <v>3940.8</v>
      </c>
    </row>
    <row r="18" spans="1:12" ht="18.75" thickBot="1" x14ac:dyDescent="0.25">
      <c r="A18" s="103" t="s">
        <v>10</v>
      </c>
      <c r="B18" s="104">
        <f>+B16+B17</f>
        <v>85123.13</v>
      </c>
      <c r="C18" s="104"/>
      <c r="D18" s="104">
        <f>+D16+D17</f>
        <v>0</v>
      </c>
      <c r="E18" s="104">
        <f>E16</f>
        <v>0</v>
      </c>
      <c r="F18" s="104">
        <f>F16</f>
        <v>0</v>
      </c>
      <c r="G18" s="104">
        <f>SUM(G16:G17)</f>
        <v>0</v>
      </c>
      <c r="H18" s="104">
        <f>+H16+H17</f>
        <v>0</v>
      </c>
      <c r="I18" s="104">
        <f>I16+I17</f>
        <v>0</v>
      </c>
      <c r="J18" s="104"/>
      <c r="K18" s="104"/>
      <c r="L18" s="105">
        <f>SUM(B18:K18)</f>
        <v>85123.13</v>
      </c>
    </row>
    <row r="19" spans="1:12" ht="21" thickBot="1" x14ac:dyDescent="0.25">
      <c r="A19" s="60"/>
      <c r="B19" s="31">
        <f>B15+B18</f>
        <v>2824726.5199999996</v>
      </c>
      <c r="C19" s="36">
        <f>+C10</f>
        <v>8500</v>
      </c>
      <c r="D19" s="32">
        <f>D15+D18</f>
        <v>0</v>
      </c>
      <c r="E19" s="33">
        <f>E15+E18</f>
        <v>0</v>
      </c>
      <c r="F19" s="34">
        <f t="shared" ref="F19:K19" si="0">F15+F18</f>
        <v>0</v>
      </c>
      <c r="G19" s="35">
        <f t="shared" si="0"/>
        <v>0</v>
      </c>
      <c r="H19" s="34">
        <f t="shared" si="0"/>
        <v>0</v>
      </c>
      <c r="I19" s="35">
        <f t="shared" si="0"/>
        <v>0</v>
      </c>
      <c r="J19" s="34">
        <f t="shared" si="0"/>
        <v>0</v>
      </c>
      <c r="K19" s="36">
        <f t="shared" si="0"/>
        <v>0</v>
      </c>
      <c r="L19" s="68">
        <f>+L15+L18</f>
        <v>2833226.5199999996</v>
      </c>
    </row>
    <row r="20" spans="1:12" ht="14.25" x14ac:dyDescent="0.2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4.25" x14ac:dyDescent="0.2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8.75" thickBot="1" x14ac:dyDescent="0.25">
      <c r="A22" s="8"/>
      <c r="B22" s="8"/>
      <c r="C22" s="8"/>
      <c r="D22" s="8"/>
      <c r="E22" s="8"/>
      <c r="F22" s="8"/>
      <c r="G22" s="122"/>
      <c r="H22" s="8"/>
      <c r="I22" s="8"/>
      <c r="J22" s="8"/>
      <c r="K22" s="8"/>
      <c r="L22" s="9"/>
    </row>
    <row r="23" spans="1:12" ht="27.75" customHeight="1" thickBot="1" x14ac:dyDescent="0.3">
      <c r="A23" s="128" t="s">
        <v>61</v>
      </c>
      <c r="B23" s="129" t="s">
        <v>7</v>
      </c>
      <c r="C23" s="130" t="s">
        <v>17</v>
      </c>
      <c r="D23" s="21"/>
      <c r="E23" s="21"/>
      <c r="F23" s="1"/>
      <c r="G23" s="2"/>
      <c r="H23" s="2"/>
      <c r="I23" s="1"/>
      <c r="J23" s="1"/>
      <c r="K23" s="1"/>
      <c r="L23" s="15"/>
    </row>
    <row r="24" spans="1:12" ht="18" x14ac:dyDescent="0.25">
      <c r="A24" s="61" t="s">
        <v>18</v>
      </c>
      <c r="B24" s="44">
        <f>B10+C10</f>
        <v>2437007.9699999997</v>
      </c>
      <c r="C24" s="45">
        <f>B12</f>
        <v>0</v>
      </c>
      <c r="D24" s="46">
        <f>B24+C24</f>
        <v>2437007.9699999997</v>
      </c>
      <c r="E24" s="102"/>
      <c r="F24" s="2"/>
      <c r="G24" s="2"/>
      <c r="H24" s="2"/>
      <c r="I24" s="1"/>
      <c r="J24" s="2"/>
      <c r="K24" s="1"/>
      <c r="L24" s="2"/>
    </row>
    <row r="25" spans="1:12" ht="18.75" thickBot="1" x14ac:dyDescent="0.3">
      <c r="A25" s="62" t="s">
        <v>19</v>
      </c>
      <c r="B25" s="47">
        <f>+B11</f>
        <v>311095.42</v>
      </c>
      <c r="C25" s="48">
        <f>B13</f>
        <v>0</v>
      </c>
      <c r="D25" s="49">
        <f>B25+C25</f>
        <v>311095.42</v>
      </c>
      <c r="E25" s="102"/>
      <c r="F25" s="2"/>
      <c r="G25" s="1"/>
      <c r="H25" s="2"/>
      <c r="I25" s="1"/>
      <c r="J25" s="2"/>
      <c r="K25" s="1"/>
      <c r="L25" s="2"/>
    </row>
    <row r="26" spans="1:12" ht="18.75" thickBot="1" x14ac:dyDescent="0.3">
      <c r="A26" s="24" t="s">
        <v>6</v>
      </c>
      <c r="B26" s="25">
        <f>SUM(B24:B25)</f>
        <v>2748103.3899999997</v>
      </c>
      <c r="C26" s="26">
        <f>SUM(C24:C25)</f>
        <v>0</v>
      </c>
      <c r="D26" s="20">
        <f>SUM(D24:D25)</f>
        <v>2748103.3899999997</v>
      </c>
      <c r="E26" s="109"/>
      <c r="F26" s="1"/>
      <c r="G26" s="1"/>
      <c r="H26" s="2"/>
      <c r="I26" s="2"/>
      <c r="J26" s="2"/>
      <c r="K26" s="1"/>
      <c r="L26" s="2"/>
    </row>
    <row r="27" spans="1:12" ht="16.5" thickBot="1" x14ac:dyDescent="0.3">
      <c r="A27" s="17" t="s">
        <v>14</v>
      </c>
      <c r="B27" s="50"/>
      <c r="C27" s="51"/>
      <c r="D27" s="16">
        <f>+B27</f>
        <v>0</v>
      </c>
      <c r="E27" s="102"/>
      <c r="F27" s="121"/>
      <c r="H27" s="70"/>
    </row>
    <row r="28" spans="1:12" ht="16.5" thickBot="1" x14ac:dyDescent="0.25">
      <c r="A28" s="63" t="s">
        <v>21</v>
      </c>
      <c r="B28" s="52">
        <f>+B16</f>
        <v>81182.33</v>
      </c>
      <c r="C28" s="53">
        <f>+B17+I17</f>
        <v>3940.8</v>
      </c>
      <c r="D28" s="131">
        <f>B28+C28</f>
        <v>85123.13</v>
      </c>
      <c r="E28" s="110"/>
      <c r="F28" s="12"/>
      <c r="H28" s="70"/>
    </row>
    <row r="29" spans="1:12" ht="21" thickBot="1" x14ac:dyDescent="0.25">
      <c r="A29" s="22" t="s">
        <v>20</v>
      </c>
      <c r="B29" s="27">
        <f>B26+B28</f>
        <v>2829285.7199999997</v>
      </c>
      <c r="C29" s="28">
        <f>C26+C28</f>
        <v>3940.8</v>
      </c>
      <c r="D29" s="29">
        <f>D26+D28</f>
        <v>2833226.5199999996</v>
      </c>
      <c r="E29" s="111"/>
    </row>
    <row r="30" spans="1:12" ht="30.75" customHeight="1" thickBot="1" x14ac:dyDescent="0.35">
      <c r="A30" s="64" t="s">
        <v>27</v>
      </c>
      <c r="B30" s="115">
        <f>+D10+D11+D16</f>
        <v>0</v>
      </c>
      <c r="C30" s="116">
        <f>+D12+D13+D17</f>
        <v>0</v>
      </c>
      <c r="D30" s="74">
        <f>B30+C30</f>
        <v>0</v>
      </c>
      <c r="E30" s="112"/>
      <c r="F30" s="126"/>
      <c r="H30" s="70"/>
    </row>
    <row r="31" spans="1:12" ht="58.5" customHeight="1" thickBot="1" x14ac:dyDescent="0.3">
      <c r="A31" s="30" t="s">
        <v>60</v>
      </c>
      <c r="B31" s="54">
        <f>B29+B30</f>
        <v>2829285.7199999997</v>
      </c>
      <c r="C31" s="54">
        <f>C29+C30</f>
        <v>3940.8</v>
      </c>
      <c r="D31" s="54">
        <f>D29+D30</f>
        <v>2833226.5199999996</v>
      </c>
      <c r="E31" s="113"/>
      <c r="F31" s="70"/>
      <c r="H31" s="133"/>
      <c r="J31" s="134"/>
    </row>
    <row r="32" spans="1:12" x14ac:dyDescent="0.2">
      <c r="E32" s="114"/>
      <c r="J32" s="134"/>
    </row>
    <row r="35" spans="1:11" x14ac:dyDescent="0.2">
      <c r="D35" s="146"/>
      <c r="E35" s="146"/>
      <c r="F35" s="135"/>
    </row>
    <row r="36" spans="1:11" x14ac:dyDescent="0.2">
      <c r="D36" s="155"/>
      <c r="E36" s="155"/>
    </row>
    <row r="37" spans="1:11" x14ac:dyDescent="0.2">
      <c r="A37" s="65"/>
      <c r="B37" s="14"/>
      <c r="C37" s="14"/>
    </row>
    <row r="38" spans="1:11" x14ac:dyDescent="0.2">
      <c r="A38" s="14"/>
      <c r="D38" s="11"/>
    </row>
    <row r="40" spans="1:11" x14ac:dyDescent="0.2">
      <c r="A40" s="10" t="s">
        <v>15</v>
      </c>
      <c r="B40" s="10"/>
      <c r="C40" s="10"/>
      <c r="D40" s="10"/>
      <c r="E40" s="10"/>
      <c r="F40" s="10"/>
      <c r="G40" s="10"/>
      <c r="H40" s="10" t="s">
        <v>25</v>
      </c>
      <c r="I40" s="10"/>
      <c r="J40" s="10"/>
      <c r="K40" s="10"/>
    </row>
    <row r="41" spans="1:11" x14ac:dyDescent="0.2">
      <c r="A41" s="10" t="s">
        <v>16</v>
      </c>
      <c r="B41" s="10"/>
      <c r="C41" s="10"/>
      <c r="D41" s="10"/>
      <c r="E41" s="10"/>
      <c r="F41" s="10"/>
      <c r="G41" s="10"/>
      <c r="H41" s="10" t="s">
        <v>26</v>
      </c>
      <c r="I41" s="10"/>
      <c r="J41" s="10"/>
      <c r="K41" s="10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ht="23.25" x14ac:dyDescent="0.2">
      <c r="A44" s="152" t="s">
        <v>62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  <row r="45" spans="1:11" ht="23.25" x14ac:dyDescent="0.2">
      <c r="A45" s="152" t="s">
        <v>23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</row>
    <row r="46" spans="1:11" ht="24" thickBot="1" x14ac:dyDescent="0.25">
      <c r="A46" s="73"/>
      <c r="B46" s="73"/>
      <c r="C46" s="73"/>
      <c r="D46" s="73"/>
      <c r="E46" s="73"/>
      <c r="F46" s="73"/>
      <c r="G46" s="73"/>
      <c r="H46" s="81"/>
      <c r="I46" s="73"/>
      <c r="J46" s="73"/>
      <c r="K46" s="73"/>
    </row>
    <row r="47" spans="1:11" ht="35.25" customHeight="1" thickBot="1" x14ac:dyDescent="0.25">
      <c r="A47" s="73"/>
      <c r="B47" s="73"/>
      <c r="C47" s="73"/>
      <c r="D47" s="73"/>
      <c r="E47" s="73"/>
      <c r="F47" s="73"/>
      <c r="G47" s="73"/>
      <c r="H47" s="80"/>
      <c r="I47" s="73"/>
      <c r="J47" s="153" t="s">
        <v>63</v>
      </c>
      <c r="K47" s="154"/>
    </row>
    <row r="48" spans="1:11" ht="45.75" thickBot="1" x14ac:dyDescent="0.25">
      <c r="A48" s="127" t="s">
        <v>49</v>
      </c>
      <c r="B48" s="156" t="s">
        <v>32</v>
      </c>
      <c r="C48" s="157"/>
      <c r="D48" s="75" t="s">
        <v>12</v>
      </c>
      <c r="E48" s="132" t="s">
        <v>13</v>
      </c>
      <c r="F48" s="75" t="s">
        <v>14</v>
      </c>
      <c r="G48" s="76" t="s">
        <v>6</v>
      </c>
      <c r="H48" s="77" t="s">
        <v>55</v>
      </c>
      <c r="I48" s="77" t="s">
        <v>56</v>
      </c>
      <c r="J48" s="77" t="s">
        <v>33</v>
      </c>
      <c r="K48" s="78" t="s">
        <v>34</v>
      </c>
    </row>
    <row r="49" spans="1:12" ht="15" x14ac:dyDescent="0.25">
      <c r="A49" s="82">
        <v>3</v>
      </c>
      <c r="B49" s="158" t="s">
        <v>35</v>
      </c>
      <c r="C49" s="159"/>
      <c r="D49" s="83">
        <v>106195.28</v>
      </c>
      <c r="E49" s="83">
        <v>12720</v>
      </c>
      <c r="F49" s="83">
        <v>3546.76</v>
      </c>
      <c r="G49" s="84">
        <f>SUM(D49:F49)</f>
        <v>122462.04</v>
      </c>
      <c r="H49" s="118">
        <f>39.84+49.64</f>
        <v>89.48</v>
      </c>
      <c r="I49" s="85"/>
      <c r="J49" s="85"/>
      <c r="K49" s="86">
        <f>(G49-H49)-I49</f>
        <v>122372.56</v>
      </c>
    </row>
    <row r="50" spans="1:12" ht="15" x14ac:dyDescent="0.25">
      <c r="A50" s="87">
        <v>4</v>
      </c>
      <c r="B50" s="160" t="s">
        <v>36</v>
      </c>
      <c r="C50" s="161"/>
      <c r="D50" s="88"/>
      <c r="E50" s="88"/>
      <c r="F50" s="88"/>
      <c r="G50" s="89">
        <f t="shared" ref="G50:G68" si="1">SUM(D50:F50)</f>
        <v>0</v>
      </c>
      <c r="H50" s="119"/>
      <c r="I50" s="97"/>
      <c r="J50" s="90"/>
      <c r="K50" s="91">
        <f t="shared" ref="K50:K68" si="2">G50-H50-I50</f>
        <v>0</v>
      </c>
    </row>
    <row r="51" spans="1:12" ht="15" x14ac:dyDescent="0.25">
      <c r="A51" s="87"/>
      <c r="B51" s="160" t="s">
        <v>37</v>
      </c>
      <c r="C51" s="161"/>
      <c r="D51" s="88">
        <v>9942.9699999999993</v>
      </c>
      <c r="E51" s="88"/>
      <c r="F51" s="88"/>
      <c r="G51" s="89">
        <f t="shared" si="1"/>
        <v>9942.9699999999993</v>
      </c>
      <c r="H51" s="119"/>
      <c r="I51" s="97"/>
      <c r="J51" s="90"/>
      <c r="K51" s="91">
        <f t="shared" si="2"/>
        <v>9942.9699999999993</v>
      </c>
      <c r="L51" s="70"/>
    </row>
    <row r="52" spans="1:12" ht="15" x14ac:dyDescent="0.25">
      <c r="A52" s="87"/>
      <c r="B52" s="160" t="s">
        <v>38</v>
      </c>
      <c r="C52" s="161"/>
      <c r="D52" s="88">
        <v>448</v>
      </c>
      <c r="E52" s="88"/>
      <c r="F52" s="88"/>
      <c r="G52" s="89">
        <f t="shared" si="1"/>
        <v>448</v>
      </c>
      <c r="H52" s="119"/>
      <c r="I52" s="97"/>
      <c r="J52" s="90"/>
      <c r="K52" s="91">
        <f t="shared" si="2"/>
        <v>448</v>
      </c>
    </row>
    <row r="53" spans="1:12" ht="15" x14ac:dyDescent="0.25">
      <c r="A53" s="87">
        <v>7</v>
      </c>
      <c r="B53" s="160" t="s">
        <v>50</v>
      </c>
      <c r="C53" s="161"/>
      <c r="D53" s="88"/>
      <c r="E53" s="88"/>
      <c r="F53" s="88"/>
      <c r="G53" s="89">
        <f t="shared" si="1"/>
        <v>0</v>
      </c>
      <c r="H53" s="119"/>
      <c r="I53" s="97"/>
      <c r="J53" s="90"/>
      <c r="K53" s="91">
        <f t="shared" si="2"/>
        <v>0</v>
      </c>
    </row>
    <row r="54" spans="1:12" ht="15" x14ac:dyDescent="0.25">
      <c r="A54" s="87">
        <v>8</v>
      </c>
      <c r="B54" s="160" t="s">
        <v>47</v>
      </c>
      <c r="C54" s="161"/>
      <c r="D54" s="88">
        <v>701.82</v>
      </c>
      <c r="E54" s="88">
        <v>126.53</v>
      </c>
      <c r="F54" s="88"/>
      <c r="G54" s="89">
        <f t="shared" si="1"/>
        <v>828.35</v>
      </c>
      <c r="H54" s="119"/>
      <c r="I54" s="97"/>
      <c r="J54" s="90"/>
      <c r="K54" s="91">
        <f t="shared" si="2"/>
        <v>828.35</v>
      </c>
    </row>
    <row r="55" spans="1:12" ht="15" x14ac:dyDescent="0.25">
      <c r="A55" s="87">
        <v>9</v>
      </c>
      <c r="B55" s="160" t="s">
        <v>39</v>
      </c>
      <c r="C55" s="161"/>
      <c r="D55" s="88">
        <v>25</v>
      </c>
      <c r="E55" s="88"/>
      <c r="F55" s="88"/>
      <c r="G55" s="89">
        <f t="shared" si="1"/>
        <v>25</v>
      </c>
      <c r="H55" s="119"/>
      <c r="I55" s="97"/>
      <c r="J55" s="90"/>
      <c r="K55" s="91">
        <f t="shared" si="2"/>
        <v>25</v>
      </c>
    </row>
    <row r="56" spans="1:12" ht="15" x14ac:dyDescent="0.25">
      <c r="A56" s="87"/>
      <c r="B56" s="160" t="s">
        <v>51</v>
      </c>
      <c r="C56" s="161"/>
      <c r="D56" s="88"/>
      <c r="E56" s="88"/>
      <c r="F56" s="88"/>
      <c r="G56" s="89">
        <f t="shared" si="1"/>
        <v>0</v>
      </c>
      <c r="H56" s="119"/>
      <c r="I56" s="97"/>
      <c r="J56" s="90"/>
      <c r="K56" s="91">
        <f t="shared" si="2"/>
        <v>0</v>
      </c>
    </row>
    <row r="57" spans="1:12" ht="15" x14ac:dyDescent="0.25">
      <c r="A57" s="87"/>
      <c r="B57" s="160" t="s">
        <v>40</v>
      </c>
      <c r="C57" s="161"/>
      <c r="D57" s="88"/>
      <c r="E57" s="88"/>
      <c r="F57" s="88"/>
      <c r="G57" s="89">
        <f t="shared" si="1"/>
        <v>0</v>
      </c>
      <c r="H57" s="119"/>
      <c r="I57" s="97"/>
      <c r="J57" s="90"/>
      <c r="K57" s="91">
        <f t="shared" si="2"/>
        <v>0</v>
      </c>
    </row>
    <row r="58" spans="1:12" ht="15" x14ac:dyDescent="0.25">
      <c r="A58" s="87">
        <v>15</v>
      </c>
      <c r="B58" s="160" t="s">
        <v>52</v>
      </c>
      <c r="C58" s="161"/>
      <c r="D58" s="88">
        <v>1257.75</v>
      </c>
      <c r="E58" s="88"/>
      <c r="F58" s="88"/>
      <c r="G58" s="89">
        <f t="shared" si="1"/>
        <v>1257.75</v>
      </c>
      <c r="H58" s="119"/>
      <c r="I58" s="97"/>
      <c r="J58" s="90"/>
      <c r="K58" s="91">
        <f t="shared" si="2"/>
        <v>1257.75</v>
      </c>
    </row>
    <row r="59" spans="1:12" ht="15" x14ac:dyDescent="0.25">
      <c r="A59" s="87">
        <v>21</v>
      </c>
      <c r="B59" s="160" t="s">
        <v>41</v>
      </c>
      <c r="C59" s="161"/>
      <c r="D59" s="88">
        <v>429.23</v>
      </c>
      <c r="E59" s="88"/>
      <c r="F59" s="88"/>
      <c r="G59" s="89">
        <f t="shared" si="1"/>
        <v>429.23</v>
      </c>
      <c r="H59" s="119"/>
      <c r="I59" s="97"/>
      <c r="J59" s="90"/>
      <c r="K59" s="91">
        <f>G59-H59-I59</f>
        <v>429.23</v>
      </c>
    </row>
    <row r="60" spans="1:12" ht="15" x14ac:dyDescent="0.25">
      <c r="A60" s="87"/>
      <c r="B60" s="160" t="s">
        <v>42</v>
      </c>
      <c r="C60" s="161"/>
      <c r="D60" s="88">
        <v>7788.18</v>
      </c>
      <c r="E60" s="88">
        <v>480.27</v>
      </c>
      <c r="F60" s="88"/>
      <c r="G60" s="89">
        <f t="shared" si="1"/>
        <v>8268.4500000000007</v>
      </c>
      <c r="H60" s="119"/>
      <c r="I60" s="97"/>
      <c r="J60" s="90"/>
      <c r="K60" s="91">
        <f t="shared" si="2"/>
        <v>8268.4500000000007</v>
      </c>
    </row>
    <row r="61" spans="1:12" ht="15" x14ac:dyDescent="0.25">
      <c r="A61" s="87">
        <v>26</v>
      </c>
      <c r="B61" s="160" t="s">
        <v>53</v>
      </c>
      <c r="C61" s="161"/>
      <c r="D61" s="88">
        <v>38256.44</v>
      </c>
      <c r="E61" s="88"/>
      <c r="F61" s="88"/>
      <c r="G61" s="89">
        <f t="shared" si="1"/>
        <v>38256.44</v>
      </c>
      <c r="H61" s="119"/>
      <c r="I61" s="97"/>
      <c r="J61" s="90"/>
      <c r="K61" s="91">
        <f t="shared" si="2"/>
        <v>38256.44</v>
      </c>
    </row>
    <row r="62" spans="1:12" ht="15" x14ac:dyDescent="0.25">
      <c r="A62" s="87">
        <v>106</v>
      </c>
      <c r="B62" s="160" t="s">
        <v>54</v>
      </c>
      <c r="C62" s="161"/>
      <c r="D62" s="88"/>
      <c r="E62" s="88"/>
      <c r="F62" s="88"/>
      <c r="G62" s="89">
        <f t="shared" si="1"/>
        <v>0</v>
      </c>
      <c r="H62" s="119"/>
      <c r="I62" s="97"/>
      <c r="J62" s="90"/>
      <c r="K62" s="91">
        <f t="shared" si="2"/>
        <v>0</v>
      </c>
    </row>
    <row r="63" spans="1:12" ht="15" x14ac:dyDescent="0.25">
      <c r="A63" s="87">
        <v>115</v>
      </c>
      <c r="B63" s="160" t="s">
        <v>43</v>
      </c>
      <c r="C63" s="161"/>
      <c r="D63" s="88"/>
      <c r="E63" s="88">
        <v>250</v>
      </c>
      <c r="F63" s="88"/>
      <c r="G63" s="89">
        <f t="shared" si="1"/>
        <v>250</v>
      </c>
      <c r="H63" s="119"/>
      <c r="I63" s="97"/>
      <c r="J63" s="117"/>
      <c r="K63" s="91">
        <f t="shared" si="2"/>
        <v>250</v>
      </c>
    </row>
    <row r="64" spans="1:12" ht="15" x14ac:dyDescent="0.25">
      <c r="A64" s="87">
        <v>130</v>
      </c>
      <c r="B64" s="160" t="s">
        <v>44</v>
      </c>
      <c r="C64" s="161"/>
      <c r="D64" s="88">
        <v>6793.9</v>
      </c>
      <c r="E64" s="88">
        <v>1436.5</v>
      </c>
      <c r="F64" s="88"/>
      <c r="G64" s="89">
        <f t="shared" si="1"/>
        <v>8230.4</v>
      </c>
      <c r="H64" s="119"/>
      <c r="I64" s="97"/>
      <c r="J64" s="90"/>
      <c r="K64" s="91">
        <f t="shared" si="2"/>
        <v>8230.4</v>
      </c>
    </row>
    <row r="65" spans="1:12" ht="15" x14ac:dyDescent="0.25">
      <c r="A65" s="87">
        <v>139</v>
      </c>
      <c r="B65" s="160" t="s">
        <v>48</v>
      </c>
      <c r="C65" s="161"/>
      <c r="D65" s="88"/>
      <c r="E65" s="88"/>
      <c r="F65" s="88"/>
      <c r="G65" s="89">
        <f t="shared" si="1"/>
        <v>0</v>
      </c>
      <c r="H65" s="119"/>
      <c r="I65" s="97"/>
      <c r="J65" s="90"/>
      <c r="K65" s="91">
        <f t="shared" si="2"/>
        <v>0</v>
      </c>
    </row>
    <row r="66" spans="1:12" ht="15" x14ac:dyDescent="0.25">
      <c r="A66" s="87"/>
      <c r="B66" s="160" t="s">
        <v>45</v>
      </c>
      <c r="C66" s="161"/>
      <c r="D66" s="88"/>
      <c r="E66" s="88"/>
      <c r="F66" s="88"/>
      <c r="G66" s="89">
        <f t="shared" si="1"/>
        <v>0</v>
      </c>
      <c r="H66" s="119"/>
      <c r="I66" s="97"/>
      <c r="J66" s="90"/>
      <c r="K66" s="91">
        <f t="shared" si="2"/>
        <v>0</v>
      </c>
    </row>
    <row r="67" spans="1:12" ht="15" x14ac:dyDescent="0.25">
      <c r="A67" s="87">
        <v>144</v>
      </c>
      <c r="B67" s="160" t="s">
        <v>58</v>
      </c>
      <c r="C67" s="161"/>
      <c r="D67" s="88">
        <v>6293</v>
      </c>
      <c r="E67" s="88"/>
      <c r="F67" s="88"/>
      <c r="G67" s="89">
        <f t="shared" si="1"/>
        <v>6293</v>
      </c>
      <c r="H67" s="119">
        <v>65</v>
      </c>
      <c r="I67" s="97"/>
      <c r="J67" s="90"/>
      <c r="K67" s="91">
        <f t="shared" si="2"/>
        <v>6228</v>
      </c>
    </row>
    <row r="68" spans="1:12" ht="15.75" thickBot="1" x14ac:dyDescent="0.3">
      <c r="A68" s="92">
        <v>418</v>
      </c>
      <c r="B68" s="162" t="s">
        <v>46</v>
      </c>
      <c r="C68" s="163"/>
      <c r="D68" s="93">
        <v>178338.73</v>
      </c>
      <c r="E68" s="93"/>
      <c r="F68" s="93"/>
      <c r="G68" s="94">
        <f t="shared" si="1"/>
        <v>178338.73</v>
      </c>
      <c r="H68" s="120">
        <v>345.92</v>
      </c>
      <c r="I68" s="98"/>
      <c r="J68" s="95"/>
      <c r="K68" s="96">
        <f t="shared" si="2"/>
        <v>177992.81</v>
      </c>
    </row>
    <row r="69" spans="1:12" ht="18.75" thickBot="1" x14ac:dyDescent="0.3">
      <c r="A69" s="164" t="s">
        <v>6</v>
      </c>
      <c r="B69" s="165"/>
      <c r="C69" s="166"/>
      <c r="D69" s="99">
        <f>SUM(D49:D68)</f>
        <v>356470.30000000005</v>
      </c>
      <c r="E69" s="99">
        <f>SUM(E49:E68)</f>
        <v>15013.300000000001</v>
      </c>
      <c r="F69" s="99">
        <f>SUM(F49:F68)</f>
        <v>3546.76</v>
      </c>
      <c r="G69" s="100">
        <f>SUM(D69:F69)</f>
        <v>375030.36000000004</v>
      </c>
      <c r="H69" s="100">
        <f>SUM(H49:H68)</f>
        <v>500.40000000000003</v>
      </c>
      <c r="I69" s="100">
        <f>SUM(I49:I68)</f>
        <v>0</v>
      </c>
      <c r="J69" s="100"/>
      <c r="K69" s="101">
        <f>SUM(K49:K68)</f>
        <v>374529.96</v>
      </c>
      <c r="L69" s="70"/>
    </row>
    <row r="70" spans="1:12" x14ac:dyDescent="0.2">
      <c r="A70" s="79" t="s">
        <v>24</v>
      </c>
      <c r="B70" s="79"/>
      <c r="C70" s="3"/>
      <c r="D70" s="4"/>
      <c r="E70" s="5"/>
      <c r="F70" s="5"/>
      <c r="G70" s="5"/>
      <c r="H70" s="5"/>
      <c r="I70" s="6"/>
      <c r="J70" s="6"/>
      <c r="K70" s="5"/>
    </row>
    <row r="71" spans="1:12" x14ac:dyDescent="0.2">
      <c r="A71" s="71"/>
      <c r="B71" s="71"/>
      <c r="C71" s="3"/>
      <c r="D71" s="4"/>
      <c r="E71" s="5"/>
      <c r="F71" s="5"/>
      <c r="G71" s="5"/>
      <c r="H71" s="5"/>
      <c r="I71" s="6"/>
      <c r="J71" s="6"/>
      <c r="K71" s="5"/>
    </row>
    <row r="72" spans="1:12" x14ac:dyDescent="0.2">
      <c r="A72" s="71"/>
      <c r="B72" s="71"/>
      <c r="C72" s="3"/>
      <c r="D72" s="4"/>
      <c r="E72" s="5"/>
      <c r="F72" s="5"/>
      <c r="G72" s="5"/>
      <c r="H72" s="5"/>
      <c r="I72" s="6"/>
      <c r="J72" s="6"/>
      <c r="K72" s="5"/>
    </row>
    <row r="73" spans="1:12" ht="18" x14ac:dyDescent="0.25">
      <c r="A73" s="71"/>
      <c r="B73" s="71"/>
      <c r="C73" s="3"/>
      <c r="D73" s="124"/>
      <c r="E73" s="125"/>
      <c r="F73" s="5"/>
      <c r="G73" s="5"/>
      <c r="H73" s="5"/>
      <c r="I73" s="6"/>
      <c r="J73" s="6"/>
      <c r="K73" s="5"/>
    </row>
    <row r="74" spans="1:12" x14ac:dyDescent="0.2">
      <c r="A74" s="71"/>
      <c r="B74" s="71"/>
      <c r="C74" s="3"/>
      <c r="D74" s="4"/>
      <c r="E74" s="5"/>
      <c r="F74" s="5"/>
      <c r="G74" s="5"/>
      <c r="H74" s="5"/>
      <c r="I74" s="6"/>
      <c r="J74" s="6"/>
      <c r="K74" s="5"/>
    </row>
    <row r="76" spans="1:12" ht="15" x14ac:dyDescent="0.25">
      <c r="A76" s="65"/>
      <c r="B76" s="65"/>
      <c r="D76" s="146"/>
      <c r="E76" s="146"/>
      <c r="I76" s="123"/>
    </row>
    <row r="77" spans="1:12" x14ac:dyDescent="0.2">
      <c r="A77" s="14"/>
      <c r="B77" s="14"/>
      <c r="D77" s="147"/>
      <c r="E77" s="147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3" ht="18" x14ac:dyDescent="0.25">
      <c r="A94" s="138"/>
      <c r="B94" s="139"/>
      <c r="C94" s="139"/>
      <c r="D94" s="140"/>
      <c r="E94" s="142"/>
      <c r="F94" s="140"/>
      <c r="G94" s="140"/>
      <c r="H94" s="140"/>
      <c r="I94" s="140"/>
      <c r="J94" s="137"/>
      <c r="K94" s="136"/>
      <c r="L94" s="136"/>
      <c r="M94" s="136"/>
    </row>
    <row r="95" spans="1:13" ht="18" x14ac:dyDescent="0.25">
      <c r="A95" s="138"/>
      <c r="B95" s="143"/>
      <c r="C95" s="139"/>
      <c r="D95" s="139"/>
      <c r="E95" s="142"/>
      <c r="F95" s="140"/>
      <c r="G95" s="140"/>
      <c r="H95" s="140"/>
      <c r="I95" s="140"/>
      <c r="J95" s="137"/>
      <c r="K95" s="136"/>
      <c r="L95" s="136"/>
      <c r="M95" s="136"/>
    </row>
    <row r="96" spans="1:13" ht="18" x14ac:dyDescent="0.25">
      <c r="A96" s="138"/>
      <c r="B96" s="139"/>
      <c r="C96" s="139"/>
      <c r="D96" s="139"/>
      <c r="E96" s="142"/>
      <c r="F96" s="140"/>
      <c r="G96" s="140"/>
      <c r="H96" s="140"/>
      <c r="I96" s="140"/>
      <c r="J96" s="137"/>
      <c r="K96" s="136"/>
      <c r="L96" s="136"/>
      <c r="M96" s="136"/>
    </row>
    <row r="97" spans="1:13" ht="18" x14ac:dyDescent="0.25">
      <c r="A97" s="144"/>
      <c r="B97" s="139"/>
      <c r="C97" s="141"/>
      <c r="D97" s="141"/>
      <c r="E97" s="142"/>
      <c r="F97" s="140"/>
      <c r="G97" s="140"/>
      <c r="H97" s="140"/>
      <c r="I97" s="140"/>
      <c r="J97" s="137"/>
      <c r="K97" s="136"/>
      <c r="L97" s="136"/>
      <c r="M97" s="136"/>
    </row>
    <row r="98" spans="1:13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</row>
    <row r="99" spans="1:13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</row>
    <row r="119" spans="1:13" ht="48" customHeight="1" x14ac:dyDescent="0.2"/>
    <row r="121" spans="1:13" s="72" customForma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57" ht="15.75" customHeight="1" x14ac:dyDescent="0.2"/>
    <row r="167" ht="30.75" customHeight="1" x14ac:dyDescent="0.2"/>
    <row r="188" ht="48" customHeight="1" x14ac:dyDescent="0.2"/>
  </sheetData>
  <mergeCells count="32">
    <mergeCell ref="B59:C59"/>
    <mergeCell ref="B60:C60"/>
    <mergeCell ref="B67:C67"/>
    <mergeCell ref="B68:C68"/>
    <mergeCell ref="A69:C69"/>
    <mergeCell ref="B61:C61"/>
    <mergeCell ref="B62:C62"/>
    <mergeCell ref="B63:C63"/>
    <mergeCell ref="B64:C64"/>
    <mergeCell ref="B65:C65"/>
    <mergeCell ref="B66:C66"/>
    <mergeCell ref="B54:C54"/>
    <mergeCell ref="B55:C55"/>
    <mergeCell ref="B56:C56"/>
    <mergeCell ref="B57:C57"/>
    <mergeCell ref="B58:C58"/>
    <mergeCell ref="D76:E76"/>
    <mergeCell ref="D77:E77"/>
    <mergeCell ref="A5:L5"/>
    <mergeCell ref="B8:G8"/>
    <mergeCell ref="K8:L8"/>
    <mergeCell ref="A44:K44"/>
    <mergeCell ref="A45:K45"/>
    <mergeCell ref="J47:K47"/>
    <mergeCell ref="D35:E35"/>
    <mergeCell ref="D36:E36"/>
    <mergeCell ref="B48:C48"/>
    <mergeCell ref="B49:C49"/>
    <mergeCell ref="B50:C50"/>
    <mergeCell ref="B51:C51"/>
    <mergeCell ref="B52:C52"/>
    <mergeCell ref="B53:C53"/>
  </mergeCells>
  <pageMargins left="0.25" right="0.25" top="0.75" bottom="0.75" header="0.3" footer="0.3"/>
  <pageSetup paperSize="9" scale="60" orientation="landscape" r:id="rId1"/>
  <rowBreaks count="1" manualBreakCount="1">
    <brk id="39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4"/>
  <sheetViews>
    <sheetView tabSelected="1" view="pageBreakPreview" topLeftCell="A52" zoomScale="90" zoomScaleNormal="100" zoomScaleSheetLayoutView="90" workbookViewId="0">
      <selection activeCell="B81" sqref="B81"/>
    </sheetView>
  </sheetViews>
  <sheetFormatPr baseColWidth="10" defaultRowHeight="12.75" x14ac:dyDescent="0.2"/>
  <cols>
    <col min="1" max="1" width="37.28515625" customWidth="1"/>
    <col min="2" max="2" width="22.5703125" customWidth="1"/>
    <col min="3" max="3" width="20.42578125" customWidth="1"/>
    <col min="4" max="4" width="21.28515625" customWidth="1"/>
    <col min="5" max="5" width="17" customWidth="1"/>
    <col min="6" max="6" width="16.42578125" customWidth="1"/>
    <col min="7" max="7" width="17" customWidth="1"/>
    <col min="8" max="8" width="17.42578125" customWidth="1"/>
    <col min="9" max="9" width="16.85546875" customWidth="1"/>
    <col min="10" max="10" width="15.85546875" customWidth="1"/>
    <col min="11" max="11" width="16.7109375" customWidth="1"/>
    <col min="12" max="12" width="19.42578125" bestFit="1" customWidth="1"/>
  </cols>
  <sheetData>
    <row r="1" spans="1:12" x14ac:dyDescent="0.2">
      <c r="A1" s="10" t="s">
        <v>15</v>
      </c>
      <c r="B1" s="10"/>
      <c r="C1" s="10"/>
      <c r="D1" s="10"/>
      <c r="E1" s="10"/>
      <c r="F1" s="10"/>
      <c r="G1" s="10"/>
      <c r="H1" s="10"/>
      <c r="I1" s="10" t="s">
        <v>25</v>
      </c>
      <c r="J1" s="10"/>
      <c r="K1" s="10"/>
      <c r="L1" s="10"/>
    </row>
    <row r="2" spans="1:12" x14ac:dyDescent="0.2">
      <c r="A2" s="10" t="s">
        <v>16</v>
      </c>
      <c r="B2" s="10"/>
      <c r="C2" s="10"/>
      <c r="D2" s="10"/>
      <c r="E2" s="10"/>
      <c r="F2" s="10"/>
      <c r="G2" s="10"/>
      <c r="H2" s="10"/>
      <c r="I2" s="10" t="s">
        <v>26</v>
      </c>
      <c r="J2" s="10"/>
      <c r="K2" s="10"/>
      <c r="L2" s="10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3.25" x14ac:dyDescent="0.35">
      <c r="A5" s="148" t="s">
        <v>79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23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8.75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34.5" customHeight="1" thickBot="1" x14ac:dyDescent="0.3">
      <c r="A8" s="55"/>
      <c r="B8" s="149"/>
      <c r="C8" s="149"/>
      <c r="D8" s="149"/>
      <c r="E8" s="149"/>
      <c r="F8" s="149"/>
      <c r="G8" s="149"/>
      <c r="H8" s="56"/>
      <c r="I8" s="55"/>
      <c r="J8" s="55"/>
      <c r="K8" s="153" t="s">
        <v>78</v>
      </c>
      <c r="L8" s="154"/>
    </row>
    <row r="9" spans="1:12" ht="31.5" x14ac:dyDescent="0.2">
      <c r="A9" s="57" t="s">
        <v>11</v>
      </c>
      <c r="B9" s="58" t="s">
        <v>0</v>
      </c>
      <c r="C9" s="58" t="s">
        <v>71</v>
      </c>
      <c r="D9" s="58" t="s">
        <v>1</v>
      </c>
      <c r="E9" s="58" t="s">
        <v>2</v>
      </c>
      <c r="F9" s="58" t="s">
        <v>3</v>
      </c>
      <c r="G9" s="58" t="s">
        <v>4</v>
      </c>
      <c r="H9" s="58" t="s">
        <v>22</v>
      </c>
      <c r="I9" s="58" t="s">
        <v>5</v>
      </c>
      <c r="J9" s="58" t="s">
        <v>70</v>
      </c>
      <c r="K9" s="58"/>
      <c r="L9" s="59" t="s">
        <v>6</v>
      </c>
    </row>
    <row r="10" spans="1:12" ht="18" x14ac:dyDescent="0.2">
      <c r="A10" s="37" t="s">
        <v>28</v>
      </c>
      <c r="B10" s="38">
        <f>2326047.33-1202.24-600.51-8500</f>
        <v>2315744.58</v>
      </c>
      <c r="C10" s="38">
        <v>8500</v>
      </c>
      <c r="D10" s="38"/>
      <c r="E10" s="38"/>
      <c r="F10" s="38"/>
      <c r="G10" s="39"/>
      <c r="H10" s="39"/>
      <c r="I10" s="39"/>
      <c r="J10" s="39"/>
      <c r="K10" s="39"/>
      <c r="L10" s="69">
        <f>+B10+C10</f>
        <v>2324244.58</v>
      </c>
    </row>
    <row r="11" spans="1:12" ht="18" x14ac:dyDescent="0.2">
      <c r="A11" s="37" t="s">
        <v>29</v>
      </c>
      <c r="B11" s="38">
        <v>309696.8</v>
      </c>
      <c r="C11" s="38"/>
      <c r="D11" s="38"/>
      <c r="E11" s="38"/>
      <c r="F11" s="38"/>
      <c r="G11" s="39"/>
      <c r="H11" s="39"/>
      <c r="I11" s="39"/>
      <c r="J11" s="39"/>
      <c r="K11" s="39"/>
      <c r="L11" s="69">
        <f>SUM(B11:K11)</f>
        <v>309696.8</v>
      </c>
    </row>
    <row r="12" spans="1:12" ht="18" x14ac:dyDescent="0.2">
      <c r="A12" s="37" t="s">
        <v>30</v>
      </c>
      <c r="B12" s="38"/>
      <c r="C12" s="38"/>
      <c r="D12" s="38"/>
      <c r="E12" s="38"/>
      <c r="F12" s="38"/>
      <c r="G12" s="39"/>
      <c r="H12" s="39"/>
      <c r="I12" s="39"/>
      <c r="J12" s="39"/>
      <c r="K12" s="39"/>
      <c r="L12" s="69">
        <f>SUM(B12:K12)</f>
        <v>0</v>
      </c>
    </row>
    <row r="13" spans="1:12" ht="18" x14ac:dyDescent="0.2">
      <c r="A13" s="37" t="s">
        <v>31</v>
      </c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69">
        <f>SUM(B13:K13)</f>
        <v>0</v>
      </c>
    </row>
    <row r="14" spans="1:12" ht="18" x14ac:dyDescent="0.2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69">
        <f>SUM(B14:K14)</f>
        <v>0</v>
      </c>
    </row>
    <row r="15" spans="1:12" ht="18" x14ac:dyDescent="0.2">
      <c r="A15" s="40" t="s">
        <v>9</v>
      </c>
      <c r="B15" s="41">
        <f>SUM(B10:B13)</f>
        <v>2625441.38</v>
      </c>
      <c r="C15" s="41"/>
      <c r="D15" s="41">
        <f>SUM(D10:D13)</f>
        <v>0</v>
      </c>
      <c r="E15" s="41">
        <f>SUM(E10:E13)</f>
        <v>0</v>
      </c>
      <c r="F15" s="41">
        <f>SUM(F10:F13)</f>
        <v>0</v>
      </c>
      <c r="G15" s="41">
        <f>SUM(G10:G13)</f>
        <v>0</v>
      </c>
      <c r="H15" s="41">
        <f>+H10+H11+H12+H13</f>
        <v>0</v>
      </c>
      <c r="I15" s="41">
        <f>SUM(I10:I13)</f>
        <v>0</v>
      </c>
      <c r="J15" s="41"/>
      <c r="K15" s="41"/>
      <c r="L15" s="67">
        <f>SUM(L10:L14)</f>
        <v>2633941.38</v>
      </c>
    </row>
    <row r="16" spans="1:12" ht="15.75" x14ac:dyDescent="0.2">
      <c r="A16" s="42" t="s">
        <v>7</v>
      </c>
      <c r="B16" s="39">
        <v>72322.7</v>
      </c>
      <c r="C16" s="43"/>
      <c r="D16" s="39"/>
      <c r="E16" s="43"/>
      <c r="F16" s="43"/>
      <c r="G16" s="39"/>
      <c r="H16" s="43"/>
      <c r="I16" s="43"/>
      <c r="J16" s="39"/>
      <c r="K16" s="39"/>
      <c r="L16" s="66"/>
    </row>
    <row r="17" spans="1:12" ht="15.75" thickBot="1" x14ac:dyDescent="0.25">
      <c r="A17" s="106" t="s">
        <v>8</v>
      </c>
      <c r="B17" s="107">
        <v>12399.7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/>
    </row>
    <row r="18" spans="1:12" ht="18.75" thickBot="1" x14ac:dyDescent="0.25">
      <c r="A18" s="103" t="s">
        <v>10</v>
      </c>
      <c r="B18" s="104">
        <f>B16+B17</f>
        <v>84722.4</v>
      </c>
      <c r="C18" s="104"/>
      <c r="D18" s="104">
        <f>+D16+D17</f>
        <v>0</v>
      </c>
      <c r="E18" s="104">
        <f>E16</f>
        <v>0</v>
      </c>
      <c r="F18" s="104">
        <f>F16</f>
        <v>0</v>
      </c>
      <c r="G18" s="104">
        <f>SUM(G16:G17)</f>
        <v>0</v>
      </c>
      <c r="H18" s="104">
        <f>+H16+H17</f>
        <v>0</v>
      </c>
      <c r="I18" s="104">
        <f>I16+I17</f>
        <v>0</v>
      </c>
      <c r="J18" s="104"/>
      <c r="K18" s="104"/>
      <c r="L18" s="105">
        <f>SUM(B18:K18)</f>
        <v>84722.4</v>
      </c>
    </row>
    <row r="19" spans="1:12" ht="21" thickBot="1" x14ac:dyDescent="0.25">
      <c r="A19" s="60"/>
      <c r="B19" s="31">
        <f>B15+B18</f>
        <v>2710163.78</v>
      </c>
      <c r="C19" s="36">
        <f>+C10</f>
        <v>8500</v>
      </c>
      <c r="D19" s="32">
        <f>D15+D18</f>
        <v>0</v>
      </c>
      <c r="E19" s="33">
        <f>E15+E18</f>
        <v>0</v>
      </c>
      <c r="F19" s="34">
        <f>F15+F18</f>
        <v>0</v>
      </c>
      <c r="G19" s="35">
        <f>G15+G18</f>
        <v>0</v>
      </c>
      <c r="H19" s="34">
        <f>H15+H18</f>
        <v>0</v>
      </c>
      <c r="I19" s="35">
        <f>I15+I18</f>
        <v>0</v>
      </c>
      <c r="J19" s="34">
        <f>J15+J18</f>
        <v>0</v>
      </c>
      <c r="K19" s="36">
        <f>K15+K18</f>
        <v>0</v>
      </c>
      <c r="L19" s="68">
        <f>L15+L18</f>
        <v>2718663.78</v>
      </c>
    </row>
    <row r="20" spans="1:12" ht="14.25" x14ac:dyDescent="0.2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4.25" x14ac:dyDescent="0.2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8.75" thickBot="1" x14ac:dyDescent="0.25">
      <c r="A22" s="8"/>
      <c r="B22" s="8"/>
      <c r="C22" s="8"/>
      <c r="D22" s="8"/>
      <c r="E22" s="8"/>
      <c r="F22" s="8"/>
      <c r="G22" s="122"/>
      <c r="H22" s="8"/>
      <c r="I22" s="8"/>
      <c r="J22" s="8"/>
      <c r="K22" s="8"/>
      <c r="L22" s="9"/>
    </row>
    <row r="23" spans="1:12" ht="27.75" customHeight="1" thickBot="1" x14ac:dyDescent="0.3">
      <c r="A23" s="229" t="s">
        <v>77</v>
      </c>
      <c r="B23" s="228" t="s">
        <v>7</v>
      </c>
      <c r="C23" s="227" t="s">
        <v>17</v>
      </c>
      <c r="D23" s="21"/>
      <c r="E23" s="21"/>
      <c r="F23" s="1"/>
      <c r="G23" s="2"/>
      <c r="H23" s="2"/>
      <c r="I23" s="2"/>
      <c r="J23" s="1"/>
      <c r="K23" s="2"/>
      <c r="L23" s="15"/>
    </row>
    <row r="24" spans="1:12" ht="18" x14ac:dyDescent="0.25">
      <c r="A24" s="61" t="s">
        <v>18</v>
      </c>
      <c r="B24" s="44">
        <f>B10+C10</f>
        <v>2324244.58</v>
      </c>
      <c r="C24" s="45">
        <f>B12</f>
        <v>0</v>
      </c>
      <c r="D24" s="46">
        <f>B24+C24</f>
        <v>2324244.58</v>
      </c>
      <c r="E24" s="102"/>
      <c r="F24" s="2"/>
      <c r="G24" s="2"/>
      <c r="H24" s="2"/>
      <c r="I24" s="1"/>
      <c r="J24" s="1"/>
      <c r="K24" s="1"/>
      <c r="L24" s="2"/>
    </row>
    <row r="25" spans="1:12" ht="18.75" thickBot="1" x14ac:dyDescent="0.3">
      <c r="A25" s="62" t="s">
        <v>19</v>
      </c>
      <c r="B25" s="47">
        <f>+B11</f>
        <v>309696.8</v>
      </c>
      <c r="C25" s="48">
        <f>B13</f>
        <v>0</v>
      </c>
      <c r="D25" s="49">
        <f>B25+C25</f>
        <v>309696.8</v>
      </c>
      <c r="E25" s="102"/>
      <c r="F25" s="2"/>
      <c r="G25" s="2"/>
      <c r="H25" s="1"/>
      <c r="I25" s="2"/>
      <c r="J25" s="1"/>
      <c r="K25" s="2"/>
      <c r="L25" s="2"/>
    </row>
    <row r="26" spans="1:12" ht="18.75" thickBot="1" x14ac:dyDescent="0.3">
      <c r="A26" s="24" t="s">
        <v>6</v>
      </c>
      <c r="B26" s="25">
        <f>SUM(B24:B25)</f>
        <v>2633941.38</v>
      </c>
      <c r="C26" s="26">
        <f>SUM(C24:C25)</f>
        <v>0</v>
      </c>
      <c r="D26" s="20">
        <f>SUM(D24:D25)</f>
        <v>2633941.38</v>
      </c>
      <c r="E26" s="109"/>
      <c r="F26" s="1"/>
      <c r="G26" s="1"/>
      <c r="H26" s="215"/>
      <c r="I26" s="2"/>
      <c r="J26" s="1"/>
      <c r="K26" s="1"/>
      <c r="L26" s="2"/>
    </row>
    <row r="27" spans="1:12" ht="16.5" thickBot="1" x14ac:dyDescent="0.3">
      <c r="A27" s="17" t="s">
        <v>14</v>
      </c>
      <c r="B27" s="50"/>
      <c r="C27" s="51"/>
      <c r="D27" s="16">
        <f>+B27</f>
        <v>0</v>
      </c>
      <c r="E27" s="102"/>
      <c r="F27" s="121"/>
      <c r="H27" s="70"/>
    </row>
    <row r="28" spans="1:12" ht="16.5" thickBot="1" x14ac:dyDescent="0.25">
      <c r="A28" s="63" t="s">
        <v>21</v>
      </c>
      <c r="B28" s="52">
        <f>+B16</f>
        <v>72322.7</v>
      </c>
      <c r="C28" s="53">
        <f>+B17</f>
        <v>12399.7</v>
      </c>
      <c r="D28" s="226">
        <f>B28+C28</f>
        <v>84722.4</v>
      </c>
      <c r="E28" s="110"/>
      <c r="F28" s="12"/>
      <c r="G28">
        <f>+A53</f>
        <v>7</v>
      </c>
    </row>
    <row r="29" spans="1:12" ht="21" thickBot="1" x14ac:dyDescent="0.25">
      <c r="A29" s="22" t="s">
        <v>20</v>
      </c>
      <c r="B29" s="27">
        <f>B26+B28</f>
        <v>2706264.08</v>
      </c>
      <c r="C29" s="28">
        <f>C26+C28</f>
        <v>12399.7</v>
      </c>
      <c r="D29" s="29">
        <f>D26+D28</f>
        <v>2718663.78</v>
      </c>
      <c r="E29" s="111"/>
    </row>
    <row r="30" spans="1:12" ht="30.75" customHeight="1" thickBot="1" x14ac:dyDescent="0.35">
      <c r="A30" s="64" t="s">
        <v>27</v>
      </c>
      <c r="B30" s="115">
        <f>+D10+D11+D16</f>
        <v>0</v>
      </c>
      <c r="C30" s="116">
        <f>+D12+D13+D17</f>
        <v>0</v>
      </c>
      <c r="D30" s="74">
        <f>B30+C30</f>
        <v>0</v>
      </c>
      <c r="E30" s="112"/>
      <c r="F30" s="126"/>
      <c r="H30" s="70"/>
    </row>
    <row r="31" spans="1:12" ht="58.5" customHeight="1" thickBot="1" x14ac:dyDescent="0.25">
      <c r="A31" s="30" t="s">
        <v>76</v>
      </c>
      <c r="B31" s="54">
        <f>B29+B30</f>
        <v>2706264.08</v>
      </c>
      <c r="C31" s="54">
        <f>C29+C30</f>
        <v>12399.7</v>
      </c>
      <c r="D31" s="54">
        <f>D29+D30</f>
        <v>2718663.78</v>
      </c>
      <c r="E31" s="113"/>
      <c r="F31" s="70"/>
    </row>
    <row r="32" spans="1:12" x14ac:dyDescent="0.2">
      <c r="E32" s="114"/>
      <c r="J32">
        <f>12144.27/2</f>
        <v>6072.1350000000002</v>
      </c>
    </row>
    <row r="33" spans="1:11" x14ac:dyDescent="0.2">
      <c r="F33">
        <f>230*33</f>
        <v>7590</v>
      </c>
      <c r="H33">
        <v>1000</v>
      </c>
      <c r="I33">
        <f>+H32-H31</f>
        <v>0</v>
      </c>
    </row>
    <row r="34" spans="1:11" x14ac:dyDescent="0.2">
      <c r="B34">
        <f>8772-840</f>
        <v>7932</v>
      </c>
      <c r="F34">
        <f>8772-F33</f>
        <v>1182</v>
      </c>
      <c r="H34">
        <v>1700</v>
      </c>
    </row>
    <row r="35" spans="1:11" ht="18" x14ac:dyDescent="0.25">
      <c r="C35">
        <f>7932/33</f>
        <v>240.36363636363637</v>
      </c>
      <c r="D35" s="225"/>
      <c r="F35" s="121">
        <v>168.85714285714286</v>
      </c>
      <c r="H35">
        <v>6072</v>
      </c>
      <c r="J35">
        <v>12144.27</v>
      </c>
    </row>
    <row r="36" spans="1:11" x14ac:dyDescent="0.2">
      <c r="B36">
        <f>120*7</f>
        <v>840</v>
      </c>
      <c r="F36">
        <f>150*7</f>
        <v>1050</v>
      </c>
      <c r="H36">
        <f>+H33+H34+H35</f>
        <v>8772</v>
      </c>
    </row>
    <row r="37" spans="1:11" x14ac:dyDescent="0.2">
      <c r="A37" s="65"/>
      <c r="B37" s="14"/>
      <c r="C37" s="14"/>
      <c r="F37">
        <f>8772-1050</f>
        <v>7722</v>
      </c>
    </row>
    <row r="38" spans="1:11" x14ac:dyDescent="0.2">
      <c r="A38" s="14"/>
      <c r="D38" s="11"/>
      <c r="F38">
        <f>7722/33</f>
        <v>234</v>
      </c>
    </row>
    <row r="40" spans="1:11" x14ac:dyDescent="0.2">
      <c r="A40" s="10" t="s">
        <v>15</v>
      </c>
      <c r="B40" s="10"/>
      <c r="C40" s="10"/>
      <c r="D40" s="10"/>
      <c r="E40" s="10"/>
      <c r="F40" s="10"/>
      <c r="G40" s="10"/>
      <c r="H40" s="10" t="s">
        <v>25</v>
      </c>
      <c r="I40" s="10"/>
      <c r="J40" s="10"/>
      <c r="K40" s="10"/>
    </row>
    <row r="41" spans="1:11" x14ac:dyDescent="0.2">
      <c r="A41" s="10" t="s">
        <v>16</v>
      </c>
      <c r="B41" s="10"/>
      <c r="C41" s="10"/>
      <c r="D41" s="10"/>
      <c r="E41" s="10"/>
      <c r="F41" s="10"/>
      <c r="G41" s="10"/>
      <c r="H41" s="10" t="s">
        <v>26</v>
      </c>
      <c r="I41" s="10"/>
      <c r="J41" s="10"/>
      <c r="K41" s="10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ht="23.25" x14ac:dyDescent="0.2">
      <c r="A44" s="152" t="s">
        <v>75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  <row r="45" spans="1:11" ht="23.25" x14ac:dyDescent="0.2">
      <c r="A45" s="152" t="s">
        <v>23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</row>
    <row r="46" spans="1:11" ht="24" thickBot="1" x14ac:dyDescent="0.25">
      <c r="A46" s="145"/>
      <c r="B46" s="145"/>
      <c r="C46" s="145"/>
      <c r="D46" s="145"/>
      <c r="E46" s="145"/>
      <c r="F46" s="145"/>
      <c r="G46" s="145"/>
      <c r="H46" s="81"/>
      <c r="I46" s="145"/>
      <c r="J46" s="145"/>
      <c r="K46" s="145"/>
    </row>
    <row r="47" spans="1:11" ht="35.25" customHeight="1" thickBot="1" x14ac:dyDescent="0.25">
      <c r="A47" s="145"/>
      <c r="B47" s="145"/>
      <c r="C47" s="145"/>
      <c r="D47" s="145"/>
      <c r="E47" s="145"/>
      <c r="F47" s="145"/>
      <c r="G47" s="145"/>
      <c r="H47" s="80"/>
      <c r="I47" s="145"/>
      <c r="J47" s="153" t="s">
        <v>74</v>
      </c>
      <c r="K47" s="154"/>
    </row>
    <row r="48" spans="1:11" ht="45.75" thickBot="1" x14ac:dyDescent="0.25">
      <c r="A48" s="224" t="s">
        <v>49</v>
      </c>
      <c r="B48" s="156" t="s">
        <v>32</v>
      </c>
      <c r="C48" s="157"/>
      <c r="D48" s="75" t="s">
        <v>12</v>
      </c>
      <c r="E48" s="75" t="s">
        <v>13</v>
      </c>
      <c r="F48" s="75" t="s">
        <v>14</v>
      </c>
      <c r="G48" s="76" t="s">
        <v>6</v>
      </c>
      <c r="H48" s="77" t="s">
        <v>55</v>
      </c>
      <c r="I48" s="77" t="s">
        <v>56</v>
      </c>
      <c r="J48" s="223" t="s">
        <v>33</v>
      </c>
      <c r="K48" s="78" t="s">
        <v>34</v>
      </c>
    </row>
    <row r="49" spans="1:12" ht="15" x14ac:dyDescent="0.25">
      <c r="A49" s="82">
        <v>3</v>
      </c>
      <c r="B49" s="158" t="s">
        <v>35</v>
      </c>
      <c r="C49" s="159"/>
      <c r="D49" s="83">
        <v>106057.48</v>
      </c>
      <c r="E49" s="83">
        <v>12720</v>
      </c>
      <c r="F49" s="83">
        <v>2418.16</v>
      </c>
      <c r="G49" s="84">
        <f>SUM(D49:F49)</f>
        <v>121195.64</v>
      </c>
      <c r="H49" s="118">
        <f>49.24+44.8</f>
        <v>94.039999999999992</v>
      </c>
      <c r="I49" s="85"/>
      <c r="J49" s="85"/>
      <c r="K49" s="86">
        <f>(G49-H49)-I49</f>
        <v>121101.6</v>
      </c>
    </row>
    <row r="50" spans="1:12" ht="15" x14ac:dyDescent="0.25">
      <c r="A50" s="87">
        <v>4</v>
      </c>
      <c r="B50" s="160" t="s">
        <v>36</v>
      </c>
      <c r="C50" s="161"/>
      <c r="D50" s="88"/>
      <c r="E50" s="88"/>
      <c r="F50" s="88"/>
      <c r="G50" s="89">
        <f>SUM(D50:F50)</f>
        <v>0</v>
      </c>
      <c r="H50" s="119" t="s">
        <v>65</v>
      </c>
      <c r="I50" s="97"/>
      <c r="J50" s="90"/>
      <c r="K50" s="91">
        <f>+G50</f>
        <v>0</v>
      </c>
    </row>
    <row r="51" spans="1:12" ht="15" x14ac:dyDescent="0.25">
      <c r="A51" s="87"/>
      <c r="B51" s="160" t="s">
        <v>37</v>
      </c>
      <c r="C51" s="161"/>
      <c r="D51" s="88">
        <v>9942.9699999999993</v>
      </c>
      <c r="E51" s="88"/>
      <c r="F51" s="88"/>
      <c r="G51" s="89">
        <f>SUM(D51:F51)</f>
        <v>9942.9699999999993</v>
      </c>
      <c r="H51" s="119"/>
      <c r="I51" s="97"/>
      <c r="J51" s="90"/>
      <c r="K51" s="91">
        <f>G51-H51-I51</f>
        <v>9942.9699999999993</v>
      </c>
      <c r="L51" s="70"/>
    </row>
    <row r="52" spans="1:12" ht="15" x14ac:dyDescent="0.25">
      <c r="A52" s="87"/>
      <c r="B52" s="160" t="s">
        <v>38</v>
      </c>
      <c r="C52" s="161"/>
      <c r="D52" s="88">
        <v>448</v>
      </c>
      <c r="E52" s="88"/>
      <c r="F52" s="88"/>
      <c r="G52" s="89">
        <f>SUM(D52:F52)</f>
        <v>448</v>
      </c>
      <c r="H52" s="119"/>
      <c r="I52" s="97"/>
      <c r="J52" s="90"/>
      <c r="K52" s="91">
        <f>G52-H52-I52</f>
        <v>448</v>
      </c>
    </row>
    <row r="53" spans="1:12" ht="15" x14ac:dyDescent="0.25">
      <c r="A53" s="87">
        <v>7</v>
      </c>
      <c r="B53" s="160" t="s">
        <v>50</v>
      </c>
      <c r="C53" s="161"/>
      <c r="D53" s="88"/>
      <c r="E53" s="88"/>
      <c r="F53" s="88"/>
      <c r="G53" s="89">
        <f>SUM(D53:F53)</f>
        <v>0</v>
      </c>
      <c r="H53" s="119"/>
      <c r="I53" s="97"/>
      <c r="J53" s="90"/>
      <c r="K53" s="91">
        <f>G53-H53-I53</f>
        <v>0</v>
      </c>
    </row>
    <row r="54" spans="1:12" ht="15" x14ac:dyDescent="0.25">
      <c r="A54" s="87">
        <v>8</v>
      </c>
      <c r="B54" s="160" t="s">
        <v>47</v>
      </c>
      <c r="C54" s="161"/>
      <c r="D54" s="88">
        <v>840.67</v>
      </c>
      <c r="E54" s="88"/>
      <c r="F54" s="88"/>
      <c r="G54" s="89">
        <f>SUM(D54:F54)</f>
        <v>840.67</v>
      </c>
      <c r="H54" s="119"/>
      <c r="I54" s="97"/>
      <c r="J54" s="90"/>
      <c r="K54" s="91">
        <f>G54-H54-I54</f>
        <v>840.67</v>
      </c>
    </row>
    <row r="55" spans="1:12" ht="15" x14ac:dyDescent="0.25">
      <c r="A55" s="87">
        <v>9</v>
      </c>
      <c r="B55" s="160" t="s">
        <v>39</v>
      </c>
      <c r="C55" s="161"/>
      <c r="D55" s="88">
        <v>25</v>
      </c>
      <c r="E55" s="88"/>
      <c r="F55" s="88"/>
      <c r="G55" s="89">
        <f>SUM(D55:F55)</f>
        <v>25</v>
      </c>
      <c r="H55" s="119"/>
      <c r="I55" s="97"/>
      <c r="J55" s="90"/>
      <c r="K55" s="91">
        <f>G55-H55-I55</f>
        <v>25</v>
      </c>
    </row>
    <row r="56" spans="1:12" ht="15" x14ac:dyDescent="0.25">
      <c r="A56" s="87"/>
      <c r="B56" s="160" t="s">
        <v>51</v>
      </c>
      <c r="C56" s="161"/>
      <c r="D56" s="88"/>
      <c r="E56" s="88"/>
      <c r="F56" s="88"/>
      <c r="G56" s="89">
        <f>SUM(D56:F56)</f>
        <v>0</v>
      </c>
      <c r="H56" s="119"/>
      <c r="I56" s="97"/>
      <c r="J56" s="90"/>
      <c r="K56" s="91">
        <f>G56-H56-I56</f>
        <v>0</v>
      </c>
    </row>
    <row r="57" spans="1:12" ht="15" x14ac:dyDescent="0.25">
      <c r="A57" s="87"/>
      <c r="B57" s="160" t="s">
        <v>40</v>
      </c>
      <c r="C57" s="161"/>
      <c r="D57" s="88"/>
      <c r="E57" s="88"/>
      <c r="F57" s="88"/>
      <c r="G57" s="89">
        <f>SUM(D57:F57)</f>
        <v>0</v>
      </c>
      <c r="H57" s="119"/>
      <c r="I57" s="97"/>
      <c r="J57" s="90"/>
      <c r="K57" s="91">
        <f>G57-H57-I57</f>
        <v>0</v>
      </c>
    </row>
    <row r="58" spans="1:12" ht="15" x14ac:dyDescent="0.25">
      <c r="A58" s="87">
        <v>15</v>
      </c>
      <c r="B58" s="160" t="s">
        <v>52</v>
      </c>
      <c r="C58" s="161"/>
      <c r="D58" s="88">
        <v>1317.04</v>
      </c>
      <c r="E58" s="88"/>
      <c r="F58" s="88"/>
      <c r="G58" s="89">
        <f>SUM(D58:F58)</f>
        <v>1317.04</v>
      </c>
      <c r="H58" s="119"/>
      <c r="I58" s="97"/>
      <c r="J58" s="90"/>
      <c r="K58" s="91">
        <f>G58-H58-I58</f>
        <v>1317.04</v>
      </c>
    </row>
    <row r="59" spans="1:12" ht="15" x14ac:dyDescent="0.25">
      <c r="A59" s="87">
        <v>21</v>
      </c>
      <c r="B59" s="160" t="s">
        <v>41</v>
      </c>
      <c r="C59" s="161"/>
      <c r="D59" s="88">
        <v>127443.29</v>
      </c>
      <c r="E59" s="88">
        <v>1685.68</v>
      </c>
      <c r="F59" s="88"/>
      <c r="G59" s="89">
        <f>SUM(D59:F59)</f>
        <v>129128.96999999999</v>
      </c>
      <c r="H59" s="119">
        <v>22.8</v>
      </c>
      <c r="I59" s="97"/>
      <c r="J59" s="90"/>
      <c r="K59" s="91">
        <f>G59-H59-I59</f>
        <v>129106.16999999998</v>
      </c>
    </row>
    <row r="60" spans="1:12" ht="15" x14ac:dyDescent="0.25">
      <c r="A60" s="87"/>
      <c r="B60" s="160" t="s">
        <v>42</v>
      </c>
      <c r="C60" s="161"/>
      <c r="D60" s="88">
        <v>7655.7</v>
      </c>
      <c r="E60" s="88">
        <v>444.24</v>
      </c>
      <c r="F60" s="88"/>
      <c r="G60" s="89">
        <f>SUM(D60:F60)</f>
        <v>8099.94</v>
      </c>
      <c r="H60" s="119">
        <v>15</v>
      </c>
      <c r="I60" s="97"/>
      <c r="J60" s="90"/>
      <c r="K60" s="91">
        <f>G60-H60-I60</f>
        <v>8084.94</v>
      </c>
    </row>
    <row r="61" spans="1:12" ht="15" x14ac:dyDescent="0.25">
      <c r="A61" s="87">
        <v>26</v>
      </c>
      <c r="B61" s="160" t="s">
        <v>53</v>
      </c>
      <c r="C61" s="161"/>
      <c r="D61" s="88">
        <v>35534.839999999997</v>
      </c>
      <c r="E61" s="88"/>
      <c r="F61" s="88"/>
      <c r="G61" s="89">
        <f>SUM(D61:F61)</f>
        <v>35534.839999999997</v>
      </c>
      <c r="H61" s="119"/>
      <c r="I61" s="97"/>
      <c r="J61" s="90"/>
      <c r="K61" s="91">
        <f>G61-H61-I61</f>
        <v>35534.839999999997</v>
      </c>
    </row>
    <row r="62" spans="1:12" ht="15" x14ac:dyDescent="0.25">
      <c r="A62" s="87">
        <v>106</v>
      </c>
      <c r="B62" s="160" t="s">
        <v>54</v>
      </c>
      <c r="C62" s="161"/>
      <c r="D62" s="88"/>
      <c r="E62" s="88"/>
      <c r="F62" s="88"/>
      <c r="G62" s="89">
        <f>SUM(D62:F62)</f>
        <v>0</v>
      </c>
      <c r="H62" s="119"/>
      <c r="I62" s="97"/>
      <c r="J62" s="90"/>
      <c r="K62" s="91">
        <f>G62-H62-I62</f>
        <v>0</v>
      </c>
    </row>
    <row r="63" spans="1:12" ht="15" x14ac:dyDescent="0.25">
      <c r="A63" s="87">
        <v>115</v>
      </c>
      <c r="B63" s="160" t="s">
        <v>43</v>
      </c>
      <c r="C63" s="161"/>
      <c r="D63" s="88"/>
      <c r="E63" s="88">
        <v>250</v>
      </c>
      <c r="F63" s="88"/>
      <c r="G63" s="89">
        <f>SUM(D63:F63)</f>
        <v>250</v>
      </c>
      <c r="H63" s="119"/>
      <c r="I63" s="97"/>
      <c r="J63" s="117"/>
      <c r="K63" s="91">
        <f>G63-H63-I63</f>
        <v>250</v>
      </c>
    </row>
    <row r="64" spans="1:12" ht="15" x14ac:dyDescent="0.25">
      <c r="A64" s="87">
        <v>130</v>
      </c>
      <c r="B64" s="160" t="s">
        <v>44</v>
      </c>
      <c r="C64" s="161"/>
      <c r="D64" s="88">
        <v>5978.3</v>
      </c>
      <c r="E64" s="88">
        <v>1312</v>
      </c>
      <c r="F64" s="88"/>
      <c r="G64" s="89">
        <f>SUM(D64:F64)</f>
        <v>7290.3</v>
      </c>
      <c r="H64" s="119"/>
      <c r="I64" s="97"/>
      <c r="J64" s="90"/>
      <c r="K64" s="91">
        <f>G64-H64-I64</f>
        <v>7290.3</v>
      </c>
    </row>
    <row r="65" spans="1:12" ht="15" x14ac:dyDescent="0.25">
      <c r="A65" s="87">
        <v>139</v>
      </c>
      <c r="B65" s="160" t="s">
        <v>48</v>
      </c>
      <c r="C65" s="161"/>
      <c r="D65" s="88"/>
      <c r="E65" s="88">
        <v>0</v>
      </c>
      <c r="F65" s="88"/>
      <c r="G65" s="89">
        <f>SUM(D65:F65)</f>
        <v>0</v>
      </c>
      <c r="H65" s="119"/>
      <c r="I65" s="97"/>
      <c r="J65" s="90"/>
      <c r="K65" s="91">
        <f>G65-H65-I65</f>
        <v>0</v>
      </c>
    </row>
    <row r="66" spans="1:12" ht="15" x14ac:dyDescent="0.25">
      <c r="A66" s="87"/>
      <c r="B66" s="160" t="s">
        <v>45</v>
      </c>
      <c r="C66" s="161"/>
      <c r="D66" s="88"/>
      <c r="E66" s="88"/>
      <c r="F66" s="88"/>
      <c r="G66" s="89">
        <f>SUM(D66:F66)</f>
        <v>0</v>
      </c>
      <c r="H66" s="119"/>
      <c r="I66" s="97"/>
      <c r="J66" s="90"/>
      <c r="K66" s="91">
        <f>G66-H66-I66</f>
        <v>0</v>
      </c>
    </row>
    <row r="67" spans="1:12" ht="15" x14ac:dyDescent="0.25">
      <c r="A67" s="87">
        <v>144</v>
      </c>
      <c r="B67" s="160" t="s">
        <v>58</v>
      </c>
      <c r="C67" s="161"/>
      <c r="D67" s="88">
        <v>6228</v>
      </c>
      <c r="E67" s="88"/>
      <c r="F67" s="88"/>
      <c r="G67" s="89">
        <f>SUM(D67:F67)</f>
        <v>6228</v>
      </c>
      <c r="H67" s="119">
        <v>28</v>
      </c>
      <c r="I67" s="97"/>
      <c r="J67" s="90"/>
      <c r="K67" s="91">
        <f>G67-H67-I67</f>
        <v>6200</v>
      </c>
    </row>
    <row r="68" spans="1:12" ht="15.75" thickBot="1" x14ac:dyDescent="0.3">
      <c r="A68" s="92">
        <v>418</v>
      </c>
      <c r="B68" s="162" t="s">
        <v>46</v>
      </c>
      <c r="C68" s="163"/>
      <c r="D68" s="93">
        <v>164207.93</v>
      </c>
      <c r="E68" s="93"/>
      <c r="F68" s="93"/>
      <c r="G68" s="94">
        <f>SUM(D68:F68)</f>
        <v>164207.93</v>
      </c>
      <c r="H68" s="120">
        <v>496.24</v>
      </c>
      <c r="I68" s="98"/>
      <c r="J68" s="95"/>
      <c r="K68" s="96">
        <f>G68-H68-I68</f>
        <v>163711.69</v>
      </c>
    </row>
    <row r="69" spans="1:12" ht="18.75" thickBot="1" x14ac:dyDescent="0.3">
      <c r="A69" s="164" t="s">
        <v>6</v>
      </c>
      <c r="B69" s="165"/>
      <c r="C69" s="166"/>
      <c r="D69" s="99">
        <f>SUM(D49:D68)</f>
        <v>465679.22</v>
      </c>
      <c r="E69" s="99">
        <f>SUM(E49:E68)</f>
        <v>16411.919999999998</v>
      </c>
      <c r="F69" s="99">
        <f>SUM(F49:F68)</f>
        <v>2418.16</v>
      </c>
      <c r="G69" s="100">
        <f>SUM(D69:F69)</f>
        <v>484509.29999999993</v>
      </c>
      <c r="H69" s="100">
        <f>SUM(H49:H68)</f>
        <v>656.07999999999993</v>
      </c>
      <c r="I69" s="100">
        <f>SUM(I49:I68)</f>
        <v>0</v>
      </c>
      <c r="J69" s="100"/>
      <c r="K69" s="101">
        <f>SUM(K49:K68)</f>
        <v>483853.22</v>
      </c>
      <c r="L69" s="70"/>
    </row>
    <row r="70" spans="1:12" x14ac:dyDescent="0.2">
      <c r="A70" s="79" t="s">
        <v>24</v>
      </c>
      <c r="B70" s="79"/>
      <c r="C70" s="3"/>
      <c r="D70" s="4"/>
      <c r="E70" s="5"/>
      <c r="F70" s="5"/>
      <c r="G70" s="5"/>
      <c r="H70" s="5"/>
      <c r="I70" s="6"/>
      <c r="J70" s="6"/>
      <c r="K70" s="5"/>
    </row>
    <row r="71" spans="1:12" x14ac:dyDescent="0.2">
      <c r="A71" s="71"/>
      <c r="B71" s="71"/>
      <c r="C71" s="3"/>
      <c r="D71" s="4"/>
      <c r="E71" s="5"/>
      <c r="F71" s="5"/>
      <c r="G71" s="5"/>
      <c r="H71" s="5"/>
      <c r="I71" s="6"/>
      <c r="J71" s="6"/>
      <c r="K71" s="5"/>
    </row>
    <row r="72" spans="1:12" x14ac:dyDescent="0.2">
      <c r="A72" s="71"/>
      <c r="B72" s="71"/>
      <c r="C72" s="3"/>
      <c r="D72" s="4"/>
      <c r="E72" s="5"/>
      <c r="F72" s="5"/>
      <c r="G72" s="5"/>
      <c r="H72" s="5"/>
      <c r="I72" s="6"/>
      <c r="J72" s="6"/>
      <c r="K72" s="5"/>
    </row>
    <row r="73" spans="1:12" ht="18" x14ac:dyDescent="0.25">
      <c r="A73" s="71"/>
      <c r="B73" s="71"/>
      <c r="C73" s="3"/>
      <c r="D73" s="124"/>
      <c r="E73" s="125"/>
      <c r="F73" s="5"/>
      <c r="G73" s="5"/>
      <c r="H73" s="5"/>
      <c r="I73" s="6"/>
      <c r="J73" s="6"/>
      <c r="K73" s="5"/>
    </row>
    <row r="74" spans="1:12" x14ac:dyDescent="0.2">
      <c r="A74" s="71"/>
      <c r="B74" s="71"/>
      <c r="C74" s="3"/>
      <c r="D74" s="4"/>
      <c r="E74" s="5"/>
      <c r="F74" s="5"/>
      <c r="G74" s="5"/>
      <c r="H74" s="5"/>
      <c r="I74" s="6"/>
      <c r="J74" s="6"/>
      <c r="K74" s="5"/>
    </row>
    <row r="76" spans="1:12" ht="15" x14ac:dyDescent="0.25">
      <c r="A76" s="65"/>
      <c r="B76" s="65"/>
      <c r="I76" s="123"/>
    </row>
    <row r="77" spans="1:12" x14ac:dyDescent="0.2">
      <c r="A77" s="14"/>
      <c r="B77" s="14"/>
    </row>
    <row r="105" ht="48" customHeight="1" x14ac:dyDescent="0.2"/>
    <row r="107" s="72" customFormat="1" x14ac:dyDescent="0.2"/>
    <row r="153" ht="30.75" customHeight="1" x14ac:dyDescent="0.2"/>
    <row r="174" ht="48" customHeight="1" x14ac:dyDescent="0.2"/>
  </sheetData>
  <mergeCells count="28">
    <mergeCell ref="B65:C65"/>
    <mergeCell ref="B66:C66"/>
    <mergeCell ref="B57:C57"/>
    <mergeCell ref="B58:C58"/>
    <mergeCell ref="B60:C60"/>
    <mergeCell ref="B67:C67"/>
    <mergeCell ref="B68:C68"/>
    <mergeCell ref="A69:C69"/>
    <mergeCell ref="B61:C61"/>
    <mergeCell ref="B62:C62"/>
    <mergeCell ref="B63:C63"/>
    <mergeCell ref="B64:C64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J47:K47"/>
    <mergeCell ref="A5:L5"/>
    <mergeCell ref="B8:G8"/>
    <mergeCell ref="K8:L8"/>
    <mergeCell ref="A44:K44"/>
    <mergeCell ref="A45:K45"/>
  </mergeCells>
  <pageMargins left="0.25" right="0.25" top="0.75" bottom="0.75" header="0.3" footer="0.3"/>
  <pageSetup paperSize="9" scale="60" orientation="landscape" r:id="rId1"/>
  <rowBreaks count="1" manualBreakCount="1">
    <brk id="39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1"/>
  <sheetViews>
    <sheetView view="pageBreakPreview" topLeftCell="A25" zoomScale="90" zoomScaleNormal="100" zoomScaleSheetLayoutView="90" workbookViewId="0">
      <selection activeCell="A100" sqref="A100"/>
    </sheetView>
  </sheetViews>
  <sheetFormatPr baseColWidth="10" defaultRowHeight="12.75" x14ac:dyDescent="0.2"/>
  <cols>
    <col min="1" max="1" width="37.28515625" customWidth="1"/>
    <col min="2" max="2" width="22.5703125" customWidth="1"/>
    <col min="3" max="3" width="20.42578125" customWidth="1"/>
    <col min="4" max="4" width="21.28515625" customWidth="1"/>
    <col min="5" max="5" width="17" customWidth="1"/>
    <col min="6" max="6" width="16.42578125" customWidth="1"/>
    <col min="7" max="7" width="17" customWidth="1"/>
    <col min="8" max="8" width="17.42578125" customWidth="1"/>
    <col min="9" max="9" width="16.85546875" customWidth="1"/>
    <col min="10" max="10" width="15.85546875" customWidth="1"/>
    <col min="11" max="11" width="16.7109375" customWidth="1"/>
    <col min="12" max="12" width="19.42578125" bestFit="1" customWidth="1"/>
  </cols>
  <sheetData>
    <row r="1" spans="1:12" x14ac:dyDescent="0.2">
      <c r="A1" s="10" t="s">
        <v>15</v>
      </c>
      <c r="B1" s="10"/>
      <c r="C1" s="10"/>
      <c r="D1" s="10"/>
      <c r="E1" s="10"/>
      <c r="F1" s="10"/>
      <c r="G1" s="10"/>
      <c r="H1" s="10"/>
      <c r="I1" s="10" t="s">
        <v>25</v>
      </c>
      <c r="J1" s="10"/>
      <c r="K1" s="10"/>
      <c r="L1" s="10"/>
    </row>
    <row r="2" spans="1:12" x14ac:dyDescent="0.2">
      <c r="A2" s="10" t="s">
        <v>16</v>
      </c>
      <c r="B2" s="10"/>
      <c r="C2" s="10"/>
      <c r="D2" s="10"/>
      <c r="E2" s="10"/>
      <c r="F2" s="10"/>
      <c r="G2" s="10"/>
      <c r="H2" s="10"/>
      <c r="I2" s="10" t="s">
        <v>26</v>
      </c>
      <c r="J2" s="10"/>
      <c r="K2" s="10"/>
      <c r="L2" s="10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3.25" x14ac:dyDescent="0.35">
      <c r="A5" s="148" t="s">
        <v>73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23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8.75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34.5" customHeight="1" thickBot="1" x14ac:dyDescent="0.3">
      <c r="A8" s="55"/>
      <c r="B8" s="149"/>
      <c r="C8" s="149"/>
      <c r="D8" s="149"/>
      <c r="E8" s="149"/>
      <c r="F8" s="149"/>
      <c r="G8" s="149"/>
      <c r="H8" s="56"/>
      <c r="I8" s="55"/>
      <c r="J8" s="55"/>
      <c r="K8" s="153" t="s">
        <v>72</v>
      </c>
      <c r="L8" s="154"/>
    </row>
    <row r="9" spans="1:12" ht="31.5" x14ac:dyDescent="0.2">
      <c r="A9" s="57" t="s">
        <v>11</v>
      </c>
      <c r="B9" s="58" t="s">
        <v>0</v>
      </c>
      <c r="C9" s="58" t="s">
        <v>71</v>
      </c>
      <c r="D9" s="58" t="s">
        <v>1</v>
      </c>
      <c r="E9" s="58" t="s">
        <v>2</v>
      </c>
      <c r="F9" s="58" t="s">
        <v>3</v>
      </c>
      <c r="G9" s="58" t="s">
        <v>4</v>
      </c>
      <c r="H9" s="58" t="s">
        <v>22</v>
      </c>
      <c r="I9" s="58" t="s">
        <v>5</v>
      </c>
      <c r="J9" s="58" t="s">
        <v>70</v>
      </c>
      <c r="K9" s="58"/>
      <c r="L9" s="59" t="s">
        <v>6</v>
      </c>
    </row>
    <row r="10" spans="1:12" ht="18" x14ac:dyDescent="0.2">
      <c r="A10" s="37" t="s">
        <v>28</v>
      </c>
      <c r="B10" s="38">
        <f>2344127.67-8500-1339.82-1248.62-1177.24-1219.07-524.56-1106.8-1210.01-1167.24-1042.47-1223.41-1226.47-1248.62-1129.3-1254.16-796.67-1229.84-979.86-768.98-1340.33-572.99</f>
        <v>2313821.2099999995</v>
      </c>
      <c r="C10" s="38">
        <v>8500</v>
      </c>
      <c r="D10" s="38"/>
      <c r="E10" s="38"/>
      <c r="F10" s="38"/>
      <c r="G10" s="39"/>
      <c r="H10" s="39"/>
      <c r="I10" s="39"/>
      <c r="J10" s="39"/>
      <c r="K10" s="39"/>
      <c r="L10" s="69">
        <f>+B10+C10</f>
        <v>2322321.2099999995</v>
      </c>
    </row>
    <row r="11" spans="1:12" ht="18" x14ac:dyDescent="0.2">
      <c r="A11" s="37" t="s">
        <v>29</v>
      </c>
      <c r="B11" s="38">
        <f>310516.68-1070.36-774.72-825.82</f>
        <v>307845.78000000003</v>
      </c>
      <c r="C11" s="38"/>
      <c r="D11" s="38"/>
      <c r="E11" s="38"/>
      <c r="F11" s="38"/>
      <c r="G11" s="39"/>
      <c r="H11" s="39"/>
      <c r="I11" s="39"/>
      <c r="J11" s="39"/>
      <c r="K11" s="39"/>
      <c r="L11" s="69">
        <f>SUM(B11:K11)</f>
        <v>307845.78000000003</v>
      </c>
    </row>
    <row r="12" spans="1:12" ht="18" x14ac:dyDescent="0.2">
      <c r="A12" s="37" t="s">
        <v>30</v>
      </c>
      <c r="B12" s="38"/>
      <c r="C12" s="38"/>
      <c r="D12" s="38"/>
      <c r="E12" s="38"/>
      <c r="F12" s="38"/>
      <c r="G12" s="39"/>
      <c r="H12" s="39"/>
      <c r="I12" s="39"/>
      <c r="J12" s="39"/>
      <c r="K12" s="39"/>
      <c r="L12" s="69">
        <f>SUM(B12:K12)</f>
        <v>0</v>
      </c>
    </row>
    <row r="13" spans="1:12" ht="18" x14ac:dyDescent="0.2">
      <c r="A13" s="37" t="s">
        <v>31</v>
      </c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69">
        <f>SUM(B13:K13)</f>
        <v>0</v>
      </c>
    </row>
    <row r="14" spans="1:12" ht="18" x14ac:dyDescent="0.2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69">
        <f>SUM(B14:K14)</f>
        <v>0</v>
      </c>
    </row>
    <row r="15" spans="1:12" ht="18" x14ac:dyDescent="0.2">
      <c r="A15" s="40" t="s">
        <v>9</v>
      </c>
      <c r="B15" s="41">
        <f>SUM(B10:B13)</f>
        <v>2621666.9899999993</v>
      </c>
      <c r="C15" s="41">
        <f>+C10</f>
        <v>8500</v>
      </c>
      <c r="D15" s="41">
        <f>SUM(D10:D13)</f>
        <v>0</v>
      </c>
      <c r="E15" s="41">
        <f>SUM(E10:E13)</f>
        <v>0</v>
      </c>
      <c r="F15" s="41">
        <f>SUM(F10:F13)</f>
        <v>0</v>
      </c>
      <c r="G15" s="41">
        <f>SUM(G10:G13)</f>
        <v>0</v>
      </c>
      <c r="H15" s="41">
        <f>+H10+H11+H12+H13</f>
        <v>0</v>
      </c>
      <c r="I15" s="41">
        <f>SUM(I10:I13)</f>
        <v>0</v>
      </c>
      <c r="J15" s="41"/>
      <c r="K15" s="41"/>
      <c r="L15" s="67">
        <f>SUM(L10:L14)</f>
        <v>2630166.9899999993</v>
      </c>
    </row>
    <row r="16" spans="1:12" ht="15.75" x14ac:dyDescent="0.2">
      <c r="A16" s="42" t="s">
        <v>7</v>
      </c>
      <c r="B16" s="39">
        <v>135877.96</v>
      </c>
      <c r="C16" s="43"/>
      <c r="D16" s="39"/>
      <c r="E16" s="43"/>
      <c r="F16" s="43"/>
      <c r="G16" s="39"/>
      <c r="H16" s="43"/>
      <c r="I16" s="43"/>
      <c r="J16" s="39"/>
      <c r="K16" s="39"/>
      <c r="L16" s="66"/>
    </row>
    <row r="17" spans="1:12" ht="15.75" thickBot="1" x14ac:dyDescent="0.25">
      <c r="A17" s="106" t="s">
        <v>8</v>
      </c>
      <c r="B17" s="107">
        <v>13720.13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/>
    </row>
    <row r="18" spans="1:12" ht="18.75" thickBot="1" x14ac:dyDescent="0.25">
      <c r="A18" s="103" t="s">
        <v>10</v>
      </c>
      <c r="B18" s="104">
        <f>B16+B17</f>
        <v>149598.09</v>
      </c>
      <c r="C18" s="104"/>
      <c r="D18" s="104">
        <f>+D16+D17</f>
        <v>0</v>
      </c>
      <c r="E18" s="104">
        <f>E16</f>
        <v>0</v>
      </c>
      <c r="F18" s="104">
        <f>F16</f>
        <v>0</v>
      </c>
      <c r="G18" s="104">
        <f>SUM(G16:G17)</f>
        <v>0</v>
      </c>
      <c r="H18" s="104">
        <f>+H16+H17</f>
        <v>0</v>
      </c>
      <c r="I18" s="104">
        <f>I16+I17</f>
        <v>0</v>
      </c>
      <c r="J18" s="104"/>
      <c r="K18" s="104"/>
      <c r="L18" s="105">
        <f>SUM(B18:K18)</f>
        <v>149598.09</v>
      </c>
    </row>
    <row r="19" spans="1:12" ht="21" thickBot="1" x14ac:dyDescent="0.25">
      <c r="A19" s="60"/>
      <c r="B19" s="31">
        <f>B15+B18</f>
        <v>2771265.0799999991</v>
      </c>
      <c r="C19" s="36">
        <f>+C10</f>
        <v>8500</v>
      </c>
      <c r="D19" s="32">
        <f>D15+D18</f>
        <v>0</v>
      </c>
      <c r="E19" s="33">
        <f>E15+E18</f>
        <v>0</v>
      </c>
      <c r="F19" s="34">
        <f>F15+F18</f>
        <v>0</v>
      </c>
      <c r="G19" s="35">
        <f>G15+G18</f>
        <v>0</v>
      </c>
      <c r="H19" s="34">
        <f>H15+H18</f>
        <v>0</v>
      </c>
      <c r="I19" s="35">
        <f>I15+I18</f>
        <v>0</v>
      </c>
      <c r="J19" s="34">
        <f>J15+J18</f>
        <v>0</v>
      </c>
      <c r="K19" s="36">
        <f>K15+K18</f>
        <v>0</v>
      </c>
      <c r="L19" s="68">
        <f>L15+L18</f>
        <v>2779765.0799999991</v>
      </c>
    </row>
    <row r="20" spans="1:12" ht="14.25" x14ac:dyDescent="0.2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4.25" x14ac:dyDescent="0.2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8.75" thickBot="1" x14ac:dyDescent="0.25">
      <c r="A22" s="8"/>
      <c r="B22" s="8"/>
      <c r="C22" s="8"/>
      <c r="D22" s="8"/>
      <c r="E22" s="8"/>
      <c r="F22" s="8"/>
      <c r="G22" s="122"/>
      <c r="H22" s="8"/>
      <c r="I22" s="8"/>
      <c r="J22" s="8"/>
      <c r="K22" s="8"/>
      <c r="L22" s="9"/>
    </row>
    <row r="23" spans="1:12" ht="27.75" customHeight="1" thickBot="1" x14ac:dyDescent="0.3">
      <c r="A23" s="229" t="s">
        <v>69</v>
      </c>
      <c r="B23" s="228" t="s">
        <v>7</v>
      </c>
      <c r="C23" s="227" t="s">
        <v>17</v>
      </c>
      <c r="D23" s="21"/>
      <c r="E23" s="21"/>
      <c r="F23" s="1"/>
      <c r="G23" s="2"/>
      <c r="H23" s="2"/>
      <c r="I23" s="2"/>
      <c r="J23" s="1"/>
      <c r="K23" s="2"/>
      <c r="L23" s="15"/>
    </row>
    <row r="24" spans="1:12" ht="18" x14ac:dyDescent="0.25">
      <c r="A24" s="61" t="s">
        <v>18</v>
      </c>
      <c r="B24" s="44">
        <f>B10+C10</f>
        <v>2322321.2099999995</v>
      </c>
      <c r="C24" s="45">
        <f>B12</f>
        <v>0</v>
      </c>
      <c r="D24" s="46">
        <f>B24+C24</f>
        <v>2322321.2099999995</v>
      </c>
      <c r="E24" s="102"/>
      <c r="F24" s="2"/>
      <c r="G24" s="2"/>
      <c r="H24" s="2"/>
      <c r="I24" s="1"/>
      <c r="J24" s="1"/>
      <c r="K24" s="1"/>
      <c r="L24" s="2"/>
    </row>
    <row r="25" spans="1:12" ht="18.75" thickBot="1" x14ac:dyDescent="0.3">
      <c r="A25" s="62" t="s">
        <v>19</v>
      </c>
      <c r="B25" s="47">
        <f>+B11</f>
        <v>307845.78000000003</v>
      </c>
      <c r="C25" s="48">
        <f>B13</f>
        <v>0</v>
      </c>
      <c r="D25" s="49">
        <f>B25+C25</f>
        <v>307845.78000000003</v>
      </c>
      <c r="E25" s="102"/>
      <c r="F25" s="2"/>
      <c r="G25" s="2"/>
      <c r="H25" s="2"/>
      <c r="I25" s="2"/>
      <c r="J25" s="1"/>
      <c r="K25" s="2"/>
      <c r="L25" s="2"/>
    </row>
    <row r="26" spans="1:12" ht="18.75" thickBot="1" x14ac:dyDescent="0.3">
      <c r="A26" s="24" t="s">
        <v>6</v>
      </c>
      <c r="B26" s="25">
        <f>SUM(B24:B25)</f>
        <v>2630166.9899999993</v>
      </c>
      <c r="C26" s="26">
        <f>SUM(C24:C25)</f>
        <v>0</v>
      </c>
      <c r="D26" s="20">
        <f>SUM(D24:D25)</f>
        <v>2630166.9899999993</v>
      </c>
      <c r="E26" s="109"/>
      <c r="F26" s="1"/>
      <c r="G26" s="1"/>
      <c r="H26" s="215"/>
      <c r="I26" s="2"/>
      <c r="J26" s="1"/>
      <c r="K26" s="1"/>
      <c r="L26" s="2"/>
    </row>
    <row r="27" spans="1:12" ht="16.5" thickBot="1" x14ac:dyDescent="0.3">
      <c r="A27" s="17" t="s">
        <v>14</v>
      </c>
      <c r="B27" s="50"/>
      <c r="C27" s="51"/>
      <c r="D27" s="16">
        <f>+B27</f>
        <v>0</v>
      </c>
      <c r="E27" s="102"/>
      <c r="F27" s="121"/>
      <c r="H27" s="70"/>
    </row>
    <row r="28" spans="1:12" ht="16.5" thickBot="1" x14ac:dyDescent="0.25">
      <c r="A28" s="63" t="s">
        <v>21</v>
      </c>
      <c r="B28" s="52">
        <f>+B16</f>
        <v>135877.96</v>
      </c>
      <c r="C28" s="53">
        <f>+B17</f>
        <v>13720.13</v>
      </c>
      <c r="D28" s="226">
        <f>B28+C28</f>
        <v>149598.09</v>
      </c>
      <c r="E28" s="110"/>
      <c r="F28" s="12"/>
    </row>
    <row r="29" spans="1:12" ht="21" thickBot="1" x14ac:dyDescent="0.25">
      <c r="A29" s="22" t="s">
        <v>20</v>
      </c>
      <c r="B29" s="27">
        <f>B26+B28</f>
        <v>2766044.9499999993</v>
      </c>
      <c r="C29" s="28">
        <f>C26+C28</f>
        <v>13720.13</v>
      </c>
      <c r="D29" s="29">
        <f>D26+D28</f>
        <v>2779765.0799999991</v>
      </c>
      <c r="E29" s="111"/>
    </row>
    <row r="30" spans="1:12" ht="30.75" customHeight="1" thickBot="1" x14ac:dyDescent="0.35">
      <c r="A30" s="64" t="s">
        <v>27</v>
      </c>
      <c r="B30" s="115">
        <f>+D10+D11+D16</f>
        <v>0</v>
      </c>
      <c r="C30" s="116">
        <f>+D12+D13+D17</f>
        <v>0</v>
      </c>
      <c r="D30" s="74">
        <f>B30+C30</f>
        <v>0</v>
      </c>
      <c r="E30" s="112"/>
      <c r="F30" s="126"/>
      <c r="H30" s="70"/>
    </row>
    <row r="31" spans="1:12" ht="58.5" customHeight="1" thickBot="1" x14ac:dyDescent="0.25">
      <c r="A31" s="30" t="s">
        <v>68</v>
      </c>
      <c r="B31" s="54">
        <f>B29+B30</f>
        <v>2766044.9499999993</v>
      </c>
      <c r="C31" s="54">
        <f>C29+C30</f>
        <v>13720.13</v>
      </c>
      <c r="D31" s="54">
        <f>D29+D30</f>
        <v>2779765.0799999991</v>
      </c>
      <c r="E31" s="113"/>
      <c r="F31" s="70"/>
    </row>
    <row r="32" spans="1:12" x14ac:dyDescent="0.2">
      <c r="E32" s="114"/>
    </row>
    <row r="35" spans="1:11" ht="18" x14ac:dyDescent="0.25">
      <c r="D35" s="225"/>
      <c r="F35" s="121"/>
    </row>
    <row r="37" spans="1:11" x14ac:dyDescent="0.2">
      <c r="A37" s="65"/>
      <c r="B37" s="14"/>
      <c r="C37" s="14"/>
    </row>
    <row r="38" spans="1:11" x14ac:dyDescent="0.2">
      <c r="A38" s="14"/>
      <c r="D38" s="11"/>
    </row>
    <row r="40" spans="1:11" x14ac:dyDescent="0.2">
      <c r="A40" s="10" t="s">
        <v>15</v>
      </c>
      <c r="B40" s="10"/>
      <c r="C40" s="10"/>
      <c r="D40" s="10"/>
      <c r="E40" s="10"/>
      <c r="F40" s="10"/>
      <c r="G40" s="10"/>
      <c r="H40" s="10" t="s">
        <v>25</v>
      </c>
      <c r="I40" s="10"/>
      <c r="J40" s="10"/>
      <c r="K40" s="10"/>
    </row>
    <row r="41" spans="1:11" x14ac:dyDescent="0.2">
      <c r="A41" s="10" t="s">
        <v>16</v>
      </c>
      <c r="B41" s="10"/>
      <c r="C41" s="10"/>
      <c r="D41" s="10"/>
      <c r="E41" s="10"/>
      <c r="F41" s="10"/>
      <c r="G41" s="10"/>
      <c r="H41" s="10" t="s">
        <v>26</v>
      </c>
      <c r="I41" s="10"/>
      <c r="J41" s="10"/>
      <c r="K41" s="10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ht="23.25" x14ac:dyDescent="0.2">
      <c r="A44" s="152" t="s">
        <v>67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  <row r="45" spans="1:11" ht="23.25" x14ac:dyDescent="0.2">
      <c r="A45" s="152" t="s">
        <v>23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</row>
    <row r="46" spans="1:11" ht="24" thickBot="1" x14ac:dyDescent="0.25">
      <c r="A46" s="145"/>
      <c r="B46" s="145"/>
      <c r="C46" s="145"/>
      <c r="D46" s="145"/>
      <c r="E46" s="145"/>
      <c r="F46" s="145"/>
      <c r="G46" s="145"/>
      <c r="H46" s="81"/>
      <c r="I46" s="145"/>
      <c r="J46" s="145"/>
      <c r="K46" s="145"/>
    </row>
    <row r="47" spans="1:11" ht="35.25" customHeight="1" thickBot="1" x14ac:dyDescent="0.25">
      <c r="A47" s="145"/>
      <c r="B47" s="145"/>
      <c r="C47" s="145"/>
      <c r="D47" s="145"/>
      <c r="E47" s="145"/>
      <c r="F47" s="145"/>
      <c r="G47" s="145"/>
      <c r="H47" s="80"/>
      <c r="I47" s="145"/>
      <c r="J47" s="153" t="s">
        <v>66</v>
      </c>
      <c r="K47" s="154"/>
    </row>
    <row r="48" spans="1:11" ht="45.75" thickBot="1" x14ac:dyDescent="0.25">
      <c r="A48" s="224" t="s">
        <v>49</v>
      </c>
      <c r="B48" s="156" t="s">
        <v>32</v>
      </c>
      <c r="C48" s="157"/>
      <c r="D48" s="75" t="s">
        <v>12</v>
      </c>
      <c r="E48" s="75" t="s">
        <v>13</v>
      </c>
      <c r="F48" s="75" t="s">
        <v>14</v>
      </c>
      <c r="G48" s="76" t="s">
        <v>6</v>
      </c>
      <c r="H48" s="77" t="s">
        <v>55</v>
      </c>
      <c r="I48" s="77" t="s">
        <v>56</v>
      </c>
      <c r="J48" s="223" t="s">
        <v>33</v>
      </c>
      <c r="K48" s="78" t="s">
        <v>34</v>
      </c>
    </row>
    <row r="49" spans="1:12" ht="15" x14ac:dyDescent="0.25">
      <c r="A49" s="82">
        <v>3</v>
      </c>
      <c r="B49" s="158" t="s">
        <v>35</v>
      </c>
      <c r="C49" s="159"/>
      <c r="D49" s="83">
        <v>105953.72</v>
      </c>
      <c r="E49" s="83">
        <v>12720</v>
      </c>
      <c r="F49" s="83">
        <v>2597.2399999999998</v>
      </c>
      <c r="G49" s="84">
        <f>SUM(D49:F49)</f>
        <v>121270.96</v>
      </c>
      <c r="H49" s="118">
        <f>50.28+43.16+45.88+34.36+50.08+48.8+50.52+45.4+46+49.28+49.24+43.56+39.12+50.56+44.92+39.4+48.96+39.12+50.28+57.92+42.8+32.29+33.68</f>
        <v>1035.6099999999999</v>
      </c>
      <c r="I49" s="85"/>
      <c r="J49" s="85"/>
      <c r="K49" s="86">
        <f>(G49-H49)-I49</f>
        <v>120235.35</v>
      </c>
    </row>
    <row r="50" spans="1:12" ht="15" x14ac:dyDescent="0.25">
      <c r="A50" s="87">
        <v>4</v>
      </c>
      <c r="B50" s="160" t="s">
        <v>36</v>
      </c>
      <c r="C50" s="161"/>
      <c r="D50" s="88"/>
      <c r="E50" s="88"/>
      <c r="F50" s="88"/>
      <c r="G50" s="89">
        <f>SUM(D50:F50)</f>
        <v>0</v>
      </c>
      <c r="H50" s="119" t="s">
        <v>65</v>
      </c>
      <c r="I50" s="97"/>
      <c r="J50" s="90"/>
      <c r="K50" s="91">
        <f>+G50</f>
        <v>0</v>
      </c>
    </row>
    <row r="51" spans="1:12" ht="15" x14ac:dyDescent="0.25">
      <c r="A51" s="87"/>
      <c r="B51" s="160" t="s">
        <v>37</v>
      </c>
      <c r="C51" s="161"/>
      <c r="D51" s="88">
        <v>9942.9699999999993</v>
      </c>
      <c r="E51" s="88"/>
      <c r="F51" s="88"/>
      <c r="G51" s="89">
        <f>SUM(D51:F51)</f>
        <v>9942.9699999999993</v>
      </c>
      <c r="H51" s="119"/>
      <c r="I51" s="97"/>
      <c r="J51" s="90"/>
      <c r="K51" s="91">
        <f>G51-H51-I51</f>
        <v>9942.9699999999993</v>
      </c>
      <c r="L51" s="70"/>
    </row>
    <row r="52" spans="1:12" ht="15" x14ac:dyDescent="0.25">
      <c r="A52" s="87"/>
      <c r="B52" s="160" t="s">
        <v>38</v>
      </c>
      <c r="C52" s="161"/>
      <c r="D52" s="88">
        <v>448</v>
      </c>
      <c r="E52" s="88"/>
      <c r="F52" s="88"/>
      <c r="G52" s="89">
        <f>SUM(D52:F52)</f>
        <v>448</v>
      </c>
      <c r="H52" s="119"/>
      <c r="I52" s="97"/>
      <c r="J52" s="90"/>
      <c r="K52" s="91">
        <f>G52-H52-I52</f>
        <v>448</v>
      </c>
    </row>
    <row r="53" spans="1:12" ht="15" x14ac:dyDescent="0.25">
      <c r="A53" s="87">
        <v>7</v>
      </c>
      <c r="B53" s="160" t="s">
        <v>50</v>
      </c>
      <c r="C53" s="161"/>
      <c r="D53" s="88"/>
      <c r="E53" s="88"/>
      <c r="F53" s="88"/>
      <c r="G53" s="89">
        <f>SUM(D53:F53)</f>
        <v>0</v>
      </c>
      <c r="H53" s="119"/>
      <c r="I53" s="97"/>
      <c r="J53" s="90"/>
      <c r="K53" s="91">
        <f>G53-H53-I53</f>
        <v>0</v>
      </c>
    </row>
    <row r="54" spans="1:12" ht="15" x14ac:dyDescent="0.25">
      <c r="A54" s="87">
        <v>8</v>
      </c>
      <c r="B54" s="160" t="s">
        <v>47</v>
      </c>
      <c r="C54" s="161"/>
      <c r="D54" s="88">
        <v>474.43</v>
      </c>
      <c r="E54" s="88"/>
      <c r="F54" s="88"/>
      <c r="G54" s="89">
        <f>SUM(D54:F54)</f>
        <v>474.43</v>
      </c>
      <c r="H54" s="119">
        <v>31</v>
      </c>
      <c r="I54" s="97"/>
      <c r="J54" s="90"/>
      <c r="K54" s="91">
        <f>G54-H54-I54</f>
        <v>443.43</v>
      </c>
    </row>
    <row r="55" spans="1:12" ht="15" x14ac:dyDescent="0.25">
      <c r="A55" s="87">
        <v>9</v>
      </c>
      <c r="B55" s="160" t="s">
        <v>39</v>
      </c>
      <c r="C55" s="161"/>
      <c r="D55" s="88">
        <v>25</v>
      </c>
      <c r="E55" s="88"/>
      <c r="F55" s="88"/>
      <c r="G55" s="89">
        <f>SUM(D55:F55)</f>
        <v>25</v>
      </c>
      <c r="H55" s="119"/>
      <c r="I55" s="97"/>
      <c r="J55" s="90"/>
      <c r="K55" s="91">
        <f>G55-H55-I55</f>
        <v>25</v>
      </c>
    </row>
    <row r="56" spans="1:12" ht="15" x14ac:dyDescent="0.25">
      <c r="A56" s="87"/>
      <c r="B56" s="160" t="s">
        <v>51</v>
      </c>
      <c r="C56" s="161"/>
      <c r="D56" s="88"/>
      <c r="E56" s="88"/>
      <c r="F56" s="88"/>
      <c r="G56" s="89">
        <f>SUM(D56:F56)</f>
        <v>0</v>
      </c>
      <c r="H56" s="119"/>
      <c r="I56" s="97"/>
      <c r="J56" s="90"/>
      <c r="K56" s="91">
        <f>G56-H56-I56</f>
        <v>0</v>
      </c>
    </row>
    <row r="57" spans="1:12" ht="15" x14ac:dyDescent="0.25">
      <c r="A57" s="87"/>
      <c r="B57" s="160" t="s">
        <v>40</v>
      </c>
      <c r="C57" s="161"/>
      <c r="D57" s="88"/>
      <c r="E57" s="88"/>
      <c r="F57" s="88"/>
      <c r="G57" s="89">
        <f>SUM(D57:F57)</f>
        <v>0</v>
      </c>
      <c r="H57" s="119"/>
      <c r="I57" s="97"/>
      <c r="J57" s="90"/>
      <c r="K57" s="91">
        <f>G57-H57-I57</f>
        <v>0</v>
      </c>
    </row>
    <row r="58" spans="1:12" ht="15" x14ac:dyDescent="0.25">
      <c r="A58" s="87">
        <v>15</v>
      </c>
      <c r="B58" s="160" t="s">
        <v>52</v>
      </c>
      <c r="C58" s="161"/>
      <c r="D58" s="88">
        <v>1229.8</v>
      </c>
      <c r="E58" s="88"/>
      <c r="F58" s="88"/>
      <c r="G58" s="89">
        <f>SUM(D58:F58)</f>
        <v>1229.8</v>
      </c>
      <c r="H58" s="119">
        <v>27.95</v>
      </c>
      <c r="I58" s="97"/>
      <c r="J58" s="90"/>
      <c r="K58" s="91">
        <f>G58-H58-I58</f>
        <v>1201.8499999999999</v>
      </c>
    </row>
    <row r="59" spans="1:12" ht="15" x14ac:dyDescent="0.25">
      <c r="A59" s="87">
        <v>21</v>
      </c>
      <c r="B59" s="160" t="s">
        <v>41</v>
      </c>
      <c r="C59" s="161"/>
      <c r="D59" s="88">
        <v>115085.43</v>
      </c>
      <c r="E59" s="88">
        <v>1436.54</v>
      </c>
      <c r="F59" s="88"/>
      <c r="G59" s="89">
        <f>SUM(D59:F59)</f>
        <v>116521.96999999999</v>
      </c>
      <c r="H59" s="119">
        <f>35.3+88.7+14.6+14.6+39.1+415.59+347.36+14.6+24.2+8.2</f>
        <v>1002.2500000000001</v>
      </c>
      <c r="I59" s="97"/>
      <c r="J59" s="90"/>
      <c r="K59" s="91">
        <f>G59-H59-I59</f>
        <v>115519.71999999999</v>
      </c>
    </row>
    <row r="60" spans="1:12" ht="15" x14ac:dyDescent="0.25">
      <c r="A60" s="87"/>
      <c r="B60" s="160" t="s">
        <v>42</v>
      </c>
      <c r="C60" s="161"/>
      <c r="D60" s="88">
        <v>7366.23</v>
      </c>
      <c r="E60" s="88">
        <v>374.5</v>
      </c>
      <c r="F60" s="88"/>
      <c r="G60" s="89">
        <f>SUM(D60:F60)</f>
        <v>7740.73</v>
      </c>
      <c r="H60" s="119">
        <f>15+15</f>
        <v>30</v>
      </c>
      <c r="I60" s="97"/>
      <c r="J60" s="90"/>
      <c r="K60" s="91">
        <f>G60-H60-I60</f>
        <v>7710.73</v>
      </c>
    </row>
    <row r="61" spans="1:12" ht="15" x14ac:dyDescent="0.25">
      <c r="A61" s="87">
        <v>26</v>
      </c>
      <c r="B61" s="160" t="s">
        <v>53</v>
      </c>
      <c r="C61" s="161"/>
      <c r="D61" s="88">
        <v>32582.12</v>
      </c>
      <c r="E61" s="88"/>
      <c r="F61" s="88"/>
      <c r="G61" s="89">
        <f>SUM(D61:F61)</f>
        <v>32582.12</v>
      </c>
      <c r="H61" s="119"/>
      <c r="I61" s="97"/>
      <c r="J61" s="90"/>
      <c r="K61" s="91">
        <f>G61-H61-I61</f>
        <v>32582.12</v>
      </c>
    </row>
    <row r="62" spans="1:12" ht="15" x14ac:dyDescent="0.25">
      <c r="A62" s="87">
        <v>106</v>
      </c>
      <c r="B62" s="160" t="s">
        <v>54</v>
      </c>
      <c r="C62" s="161"/>
      <c r="D62" s="88"/>
      <c r="E62" s="88"/>
      <c r="F62" s="88"/>
      <c r="G62" s="89">
        <f>SUM(D62:F62)</f>
        <v>0</v>
      </c>
      <c r="H62" s="119"/>
      <c r="I62" s="97"/>
      <c r="J62" s="90"/>
      <c r="K62" s="91">
        <f>G62-H62-I62</f>
        <v>0</v>
      </c>
    </row>
    <row r="63" spans="1:12" ht="15" x14ac:dyDescent="0.25">
      <c r="A63" s="87">
        <v>115</v>
      </c>
      <c r="B63" s="160" t="s">
        <v>43</v>
      </c>
      <c r="C63" s="161"/>
      <c r="D63" s="88"/>
      <c r="E63" s="88">
        <v>250</v>
      </c>
      <c r="F63" s="88"/>
      <c r="G63" s="89">
        <f>SUM(D63:F63)</f>
        <v>250</v>
      </c>
      <c r="H63" s="119"/>
      <c r="I63" s="97"/>
      <c r="J63" s="117"/>
      <c r="K63" s="91">
        <f>G63-H63-I63</f>
        <v>250</v>
      </c>
    </row>
    <row r="64" spans="1:12" ht="15" x14ac:dyDescent="0.25">
      <c r="A64" s="87">
        <v>130</v>
      </c>
      <c r="B64" s="160" t="s">
        <v>44</v>
      </c>
      <c r="C64" s="161"/>
      <c r="D64" s="88">
        <v>3337.7</v>
      </c>
      <c r="E64" s="88">
        <v>811</v>
      </c>
      <c r="F64" s="88"/>
      <c r="G64" s="89">
        <f>SUM(D64:F64)</f>
        <v>4148.7</v>
      </c>
      <c r="H64" s="119"/>
      <c r="I64" s="97"/>
      <c r="J64" s="90"/>
      <c r="K64" s="91">
        <f>G64-H64-I64</f>
        <v>4148.7</v>
      </c>
    </row>
    <row r="65" spans="1:12" ht="15" x14ac:dyDescent="0.25">
      <c r="A65" s="87">
        <v>139</v>
      </c>
      <c r="B65" s="160" t="s">
        <v>48</v>
      </c>
      <c r="C65" s="161"/>
      <c r="D65" s="88"/>
      <c r="E65" s="88"/>
      <c r="F65" s="88"/>
      <c r="G65" s="89">
        <f>SUM(D65:F65)</f>
        <v>0</v>
      </c>
      <c r="H65" s="119"/>
      <c r="I65" s="97"/>
      <c r="J65" s="90"/>
      <c r="K65" s="91">
        <f>G65-H65-I65</f>
        <v>0</v>
      </c>
    </row>
    <row r="66" spans="1:12" ht="15" x14ac:dyDescent="0.25">
      <c r="A66" s="87"/>
      <c r="B66" s="160" t="s">
        <v>45</v>
      </c>
      <c r="C66" s="161"/>
      <c r="D66" s="88"/>
      <c r="E66" s="88"/>
      <c r="F66" s="88"/>
      <c r="G66" s="89">
        <f>SUM(D66:F66)</f>
        <v>0</v>
      </c>
      <c r="H66" s="119"/>
      <c r="I66" s="97"/>
      <c r="J66" s="90"/>
      <c r="K66" s="91">
        <f>G66-H66-I66</f>
        <v>0</v>
      </c>
    </row>
    <row r="67" spans="1:12" ht="15" x14ac:dyDescent="0.25">
      <c r="A67" s="87">
        <v>144</v>
      </c>
      <c r="B67" s="160" t="s">
        <v>58</v>
      </c>
      <c r="C67" s="161"/>
      <c r="D67" s="88">
        <v>6220.25</v>
      </c>
      <c r="E67" s="88"/>
      <c r="F67" s="88"/>
      <c r="G67" s="89">
        <f>SUM(D67:F67)</f>
        <v>6220.25</v>
      </c>
      <c r="H67" s="119">
        <f>18+10+10+10</f>
        <v>48</v>
      </c>
      <c r="I67" s="97"/>
      <c r="J67" s="90"/>
      <c r="K67" s="91">
        <f>G67-H67-I67</f>
        <v>6172.25</v>
      </c>
    </row>
    <row r="68" spans="1:12" ht="15.75" thickBot="1" x14ac:dyDescent="0.3">
      <c r="A68" s="92">
        <v>418</v>
      </c>
      <c r="B68" s="162" t="s">
        <v>46</v>
      </c>
      <c r="C68" s="163"/>
      <c r="D68" s="93">
        <v>162259.13</v>
      </c>
      <c r="E68" s="93"/>
      <c r="F68" s="93"/>
      <c r="G68" s="94">
        <f>SUM(D68:F68)</f>
        <v>162259.13</v>
      </c>
      <c r="H68" s="120">
        <f>345.9+142.4+59.01+327.39</f>
        <v>874.69999999999993</v>
      </c>
      <c r="I68" s="98"/>
      <c r="J68" s="95"/>
      <c r="K68" s="96">
        <f>G68-H68-I68</f>
        <v>161384.43</v>
      </c>
    </row>
    <row r="69" spans="1:12" ht="18.75" thickBot="1" x14ac:dyDescent="0.3">
      <c r="A69" s="164" t="s">
        <v>6</v>
      </c>
      <c r="B69" s="165"/>
      <c r="C69" s="166"/>
      <c r="D69" s="99">
        <f>SUM(D49:D68)</f>
        <v>444924.78</v>
      </c>
      <c r="E69" s="99">
        <f>SUM(E49:E68)</f>
        <v>15592.04</v>
      </c>
      <c r="F69" s="99">
        <f>SUM(F49:F68)</f>
        <v>2597.2399999999998</v>
      </c>
      <c r="G69" s="100">
        <f>SUM(D69:F69)</f>
        <v>463114.06</v>
      </c>
      <c r="H69" s="100">
        <f>SUM(H49:H68)</f>
        <v>3049.5099999999998</v>
      </c>
      <c r="I69" s="100">
        <f>SUM(I49:I68)</f>
        <v>0</v>
      </c>
      <c r="J69" s="100"/>
      <c r="K69" s="101">
        <f>SUM(K49:K68)</f>
        <v>460064.55000000005</v>
      </c>
      <c r="L69" s="70"/>
    </row>
    <row r="70" spans="1:12" x14ac:dyDescent="0.2">
      <c r="A70" s="79" t="s">
        <v>24</v>
      </c>
      <c r="B70" s="79"/>
      <c r="C70" s="3"/>
      <c r="D70" s="4"/>
      <c r="E70" s="5"/>
      <c r="F70" s="5"/>
      <c r="G70" s="5"/>
      <c r="H70" s="5"/>
      <c r="I70" s="6"/>
      <c r="J70" s="6"/>
      <c r="K70" s="5"/>
    </row>
    <row r="71" spans="1:12" x14ac:dyDescent="0.2">
      <c r="A71" s="71"/>
      <c r="B71" s="71"/>
      <c r="C71" s="3"/>
      <c r="D71" s="4"/>
      <c r="E71" s="5"/>
      <c r="F71" s="5"/>
      <c r="G71" s="5"/>
      <c r="H71" s="5"/>
      <c r="I71" s="6"/>
      <c r="J71" s="6"/>
      <c r="K71" s="5"/>
    </row>
    <row r="72" spans="1:12" x14ac:dyDescent="0.2">
      <c r="A72" s="71"/>
      <c r="B72" s="71"/>
      <c r="C72" s="3"/>
      <c r="D72" s="4"/>
      <c r="E72" s="5"/>
      <c r="F72" s="5"/>
      <c r="G72" s="5"/>
      <c r="H72" s="5"/>
      <c r="I72" s="6"/>
      <c r="J72" s="6"/>
      <c r="K72" s="5"/>
    </row>
    <row r="73" spans="1:12" ht="18" x14ac:dyDescent="0.25">
      <c r="A73" s="71"/>
      <c r="B73" s="71"/>
      <c r="C73" s="3"/>
      <c r="D73" s="124"/>
      <c r="E73" s="125"/>
      <c r="F73" s="5"/>
      <c r="G73" s="5"/>
      <c r="H73" s="5"/>
      <c r="I73" s="6"/>
      <c r="J73" s="6"/>
      <c r="K73" s="5"/>
    </row>
    <row r="74" spans="1:12" x14ac:dyDescent="0.2">
      <c r="A74" s="71"/>
      <c r="B74" s="71"/>
      <c r="C74" s="3"/>
      <c r="D74" s="4"/>
      <c r="E74" s="5"/>
      <c r="F74" s="5"/>
      <c r="G74" s="5"/>
      <c r="H74" s="5"/>
      <c r="I74" s="6"/>
      <c r="J74" s="6"/>
      <c r="K74" s="5"/>
    </row>
    <row r="76" spans="1:12" ht="15" x14ac:dyDescent="0.25">
      <c r="A76" s="65"/>
      <c r="B76" s="65"/>
      <c r="I76" s="123"/>
    </row>
    <row r="77" spans="1:12" x14ac:dyDescent="0.2">
      <c r="A77" s="14"/>
      <c r="B77" s="14"/>
    </row>
    <row r="93" spans="1:12" ht="18" x14ac:dyDescent="0.25">
      <c r="A93" s="138"/>
      <c r="B93" s="222"/>
      <c r="C93" s="139"/>
      <c r="D93" s="139"/>
      <c r="E93" s="138"/>
      <c r="F93" s="139"/>
      <c r="G93" s="139"/>
      <c r="H93" s="139"/>
      <c r="I93" s="139"/>
      <c r="J93" s="137"/>
      <c r="K93" s="136"/>
      <c r="L93" s="136"/>
    </row>
    <row r="94" spans="1:12" ht="18" x14ac:dyDescent="0.25">
      <c r="A94" s="138"/>
      <c r="B94" s="139"/>
      <c r="C94" s="139"/>
      <c r="D94" s="139"/>
      <c r="E94" s="138"/>
      <c r="F94" s="139"/>
      <c r="G94" s="139"/>
      <c r="H94" s="139"/>
      <c r="I94" s="139"/>
      <c r="J94" s="137"/>
      <c r="K94" s="136"/>
      <c r="L94" s="136"/>
    </row>
    <row r="95" spans="1:12" ht="18" x14ac:dyDescent="0.25">
      <c r="A95" s="144"/>
      <c r="B95" s="139"/>
      <c r="C95" s="141"/>
      <c r="D95" s="141"/>
      <c r="E95" s="138"/>
      <c r="F95" s="139"/>
      <c r="G95" s="139"/>
      <c r="H95" s="139"/>
      <c r="I95" s="139"/>
      <c r="J95" s="137"/>
      <c r="K95" s="136"/>
      <c r="L95" s="136"/>
    </row>
    <row r="96" spans="1:12" ht="18" x14ac:dyDescent="0.25">
      <c r="A96" s="138"/>
      <c r="B96" s="139"/>
      <c r="C96" s="139"/>
      <c r="D96" s="139"/>
      <c r="E96" s="138"/>
      <c r="F96" s="139"/>
      <c r="G96" s="139"/>
      <c r="H96" s="139"/>
      <c r="I96" s="139"/>
      <c r="J96" s="137"/>
      <c r="K96" s="136"/>
      <c r="L96" s="136"/>
    </row>
    <row r="97" spans="1:12" ht="18" x14ac:dyDescent="0.25">
      <c r="A97" s="138"/>
      <c r="B97" s="139"/>
      <c r="C97" s="139"/>
      <c r="D97" s="139"/>
      <c r="E97" s="138"/>
      <c r="F97" s="139"/>
      <c r="G97" s="139"/>
      <c r="H97" s="139"/>
      <c r="I97" s="139"/>
      <c r="J97" s="137"/>
      <c r="K97" s="136"/>
      <c r="L97" s="136"/>
    </row>
    <row r="98" spans="1:12" ht="18" x14ac:dyDescent="0.25">
      <c r="A98" s="138"/>
      <c r="B98" s="143"/>
      <c r="C98" s="139"/>
      <c r="D98" s="139"/>
      <c r="E98" s="138"/>
      <c r="F98" s="139"/>
      <c r="G98" s="139"/>
      <c r="H98" s="139"/>
      <c r="I98" s="139"/>
      <c r="J98" s="137"/>
      <c r="K98" s="136"/>
      <c r="L98" s="136"/>
    </row>
    <row r="99" spans="1:12" ht="18" x14ac:dyDescent="0.25">
      <c r="A99" s="138"/>
      <c r="B99" s="139"/>
      <c r="C99" s="139"/>
      <c r="D99" s="139"/>
      <c r="E99" s="138"/>
      <c r="F99" s="139"/>
      <c r="G99" s="139"/>
      <c r="H99" s="139"/>
      <c r="I99" s="139"/>
      <c r="J99" s="137"/>
      <c r="K99" s="136"/>
      <c r="L99" s="136"/>
    </row>
    <row r="100" spans="1:12" ht="18" x14ac:dyDescent="0.25">
      <c r="A100" s="144"/>
      <c r="B100" s="139"/>
      <c r="C100" s="141"/>
      <c r="D100" s="141"/>
      <c r="E100" s="138"/>
      <c r="F100" s="139"/>
      <c r="G100" s="139"/>
      <c r="H100" s="139"/>
      <c r="I100" s="139"/>
      <c r="J100" s="137"/>
      <c r="K100" s="136"/>
      <c r="L100" s="136"/>
    </row>
    <row r="101" spans="1:12" ht="18" x14ac:dyDescent="0.25">
      <c r="A101" s="138"/>
      <c r="B101" s="139"/>
      <c r="C101" s="139"/>
      <c r="D101" s="139"/>
      <c r="E101" s="138"/>
      <c r="F101" s="139"/>
      <c r="G101" s="139"/>
      <c r="H101" s="139"/>
      <c r="I101" s="139"/>
      <c r="J101" s="137"/>
      <c r="K101" s="136"/>
      <c r="L101" s="136"/>
    </row>
    <row r="102" spans="1:12" ht="18" x14ac:dyDescent="0.25">
      <c r="A102" s="138"/>
      <c r="B102" s="139"/>
      <c r="C102" s="139"/>
      <c r="D102" s="139"/>
      <c r="E102" s="138"/>
      <c r="F102" s="139"/>
      <c r="G102" s="139"/>
      <c r="H102" s="139"/>
      <c r="I102" s="139"/>
      <c r="J102" s="137"/>
      <c r="K102" s="136"/>
      <c r="L102" s="136"/>
    </row>
    <row r="103" spans="1:12" ht="18" x14ac:dyDescent="0.25">
      <c r="A103" s="138"/>
      <c r="B103" s="143"/>
      <c r="C103" s="139"/>
      <c r="D103" s="139"/>
      <c r="E103" s="142"/>
      <c r="F103" s="140"/>
      <c r="G103" s="140"/>
      <c r="H103" s="140"/>
      <c r="I103" s="140"/>
      <c r="J103" s="137"/>
      <c r="K103" s="136"/>
      <c r="L103" s="136"/>
    </row>
    <row r="104" spans="1:12" ht="18" x14ac:dyDescent="0.25">
      <c r="A104" s="138"/>
      <c r="B104" s="139"/>
      <c r="C104" s="139"/>
      <c r="D104" s="139"/>
      <c r="E104" s="142"/>
      <c r="F104" s="140"/>
      <c r="G104" s="140"/>
      <c r="H104" s="140"/>
      <c r="I104" s="140"/>
      <c r="J104" s="137"/>
      <c r="K104" s="136"/>
      <c r="L104" s="136"/>
    </row>
    <row r="105" spans="1:12" ht="48" customHeight="1" x14ac:dyDescent="0.25">
      <c r="A105" s="144"/>
      <c r="B105" s="139"/>
      <c r="C105" s="141"/>
      <c r="D105" s="141"/>
      <c r="E105" s="142"/>
      <c r="F105" s="221"/>
      <c r="G105" s="221"/>
      <c r="H105" s="221"/>
      <c r="I105" s="140"/>
      <c r="J105" s="137"/>
      <c r="K105" s="136"/>
      <c r="L105" s="136"/>
    </row>
    <row r="106" spans="1:12" ht="18" x14ac:dyDescent="0.25">
      <c r="A106" s="138"/>
      <c r="B106" s="139"/>
      <c r="C106" s="139"/>
      <c r="D106" s="139"/>
      <c r="E106" s="142"/>
      <c r="F106" s="140"/>
      <c r="G106" s="140"/>
      <c r="H106" s="140"/>
      <c r="I106" s="140"/>
      <c r="J106" s="137"/>
      <c r="K106" s="136"/>
      <c r="L106" s="136"/>
    </row>
    <row r="107" spans="1:12" s="72" customFormat="1" ht="18" x14ac:dyDescent="0.25">
      <c r="A107" s="138"/>
      <c r="B107" s="139"/>
      <c r="C107" s="139"/>
      <c r="D107" s="139"/>
      <c r="E107" s="142"/>
      <c r="F107" s="140"/>
      <c r="G107" s="140"/>
      <c r="H107" s="140"/>
      <c r="I107" s="140"/>
      <c r="J107" s="137"/>
      <c r="K107" s="136"/>
      <c r="L107" s="136"/>
    </row>
    <row r="108" spans="1:12" ht="18" x14ac:dyDescent="0.25">
      <c r="A108" s="138"/>
      <c r="B108" s="143"/>
      <c r="C108" s="139"/>
      <c r="D108" s="139"/>
      <c r="E108" s="142"/>
      <c r="F108" s="140"/>
      <c r="G108" s="140"/>
      <c r="H108" s="140"/>
      <c r="I108" s="140"/>
      <c r="J108" s="137"/>
      <c r="K108" s="136"/>
      <c r="L108" s="136"/>
    </row>
    <row r="109" spans="1:12" ht="18" x14ac:dyDescent="0.25">
      <c r="A109" s="138"/>
      <c r="B109" s="139"/>
      <c r="C109" s="139"/>
      <c r="D109" s="139"/>
      <c r="E109" s="142"/>
      <c r="F109" s="140"/>
      <c r="G109" s="140"/>
      <c r="H109" s="140"/>
      <c r="I109" s="140"/>
      <c r="J109" s="137"/>
      <c r="K109" s="136"/>
      <c r="L109" s="136"/>
    </row>
    <row r="110" spans="1:12" ht="18" x14ac:dyDescent="0.25">
      <c r="A110" s="144"/>
      <c r="B110" s="139"/>
      <c r="C110" s="141"/>
      <c r="D110" s="141"/>
      <c r="E110" s="142"/>
      <c r="F110" s="221"/>
      <c r="G110" s="221"/>
      <c r="H110" s="221"/>
      <c r="I110" s="140"/>
      <c r="J110" s="137"/>
      <c r="K110" s="136"/>
      <c r="L110" s="136"/>
    </row>
    <row r="111" spans="1:12" ht="18" x14ac:dyDescent="0.25">
      <c r="A111" s="138"/>
      <c r="B111" s="139"/>
      <c r="C111" s="139"/>
      <c r="D111" s="139"/>
      <c r="E111" s="142"/>
      <c r="F111" s="140"/>
      <c r="G111" s="140"/>
      <c r="H111" s="140"/>
      <c r="I111" s="140"/>
      <c r="J111" s="137"/>
      <c r="K111" s="136"/>
      <c r="L111" s="136"/>
    </row>
    <row r="112" spans="1:12" ht="18" x14ac:dyDescent="0.25">
      <c r="A112" s="138"/>
      <c r="B112" s="139"/>
      <c r="C112" s="139"/>
      <c r="D112" s="140"/>
      <c r="E112" s="142"/>
      <c r="F112" s="140"/>
      <c r="G112" s="140"/>
      <c r="H112" s="140"/>
      <c r="I112" s="140"/>
      <c r="J112" s="137"/>
      <c r="K112" s="136"/>
      <c r="L112" s="136"/>
    </row>
    <row r="113" spans="1:12" ht="18" x14ac:dyDescent="0.25">
      <c r="A113" s="138"/>
      <c r="B113" s="143"/>
      <c r="C113" s="139"/>
      <c r="D113" s="139"/>
      <c r="E113" s="142"/>
      <c r="F113" s="140"/>
      <c r="G113" s="140"/>
      <c r="H113" s="140"/>
      <c r="I113" s="140"/>
      <c r="J113" s="137"/>
      <c r="K113" s="136"/>
      <c r="L113" s="136"/>
    </row>
    <row r="114" spans="1:12" ht="18" x14ac:dyDescent="0.25">
      <c r="A114" s="138"/>
      <c r="B114" s="139"/>
      <c r="C114" s="139"/>
      <c r="D114" s="139"/>
      <c r="E114" s="142"/>
      <c r="F114" s="140"/>
      <c r="G114" s="140"/>
      <c r="H114" s="140"/>
      <c r="I114" s="140"/>
      <c r="J114" s="137"/>
      <c r="K114" s="136"/>
      <c r="L114" s="136"/>
    </row>
    <row r="115" spans="1:12" ht="18" x14ac:dyDescent="0.25">
      <c r="A115" s="144"/>
      <c r="B115" s="139"/>
      <c r="C115" s="141"/>
      <c r="D115" s="141"/>
      <c r="E115" s="142"/>
      <c r="F115" s="140"/>
      <c r="G115" s="140"/>
      <c r="H115" s="140"/>
      <c r="I115" s="140"/>
      <c r="J115" s="137"/>
      <c r="K115" s="136"/>
      <c r="L115" s="136"/>
    </row>
    <row r="116" spans="1:12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</row>
    <row r="117" spans="1:12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</row>
    <row r="118" spans="1:12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</row>
    <row r="119" spans="1:12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</row>
    <row r="120" spans="1:12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</row>
    <row r="121" spans="1:12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</row>
    <row r="122" spans="1:12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</row>
    <row r="123" spans="1:12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</row>
    <row r="124" spans="1:12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</row>
    <row r="125" spans="1:12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26" spans="1:12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</row>
    <row r="127" spans="1:12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</row>
    <row r="128" spans="1:12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</row>
    <row r="129" spans="1:12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</row>
    <row r="130" spans="1:12" x14ac:dyDescent="0.2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</row>
    <row r="131" spans="1:12" x14ac:dyDescent="0.2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</row>
    <row r="132" spans="1:12" x14ac:dyDescent="0.2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</row>
    <row r="133" spans="1:12" x14ac:dyDescent="0.2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</row>
    <row r="134" spans="1:12" ht="23.25" x14ac:dyDescent="0.35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</row>
    <row r="135" spans="1:12" ht="23.25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1:12" ht="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8" x14ac:dyDescent="0.25">
      <c r="A137" s="181"/>
      <c r="B137" s="183"/>
      <c r="C137" s="183"/>
      <c r="D137" s="183"/>
      <c r="E137" s="183"/>
      <c r="F137" s="183"/>
      <c r="G137" s="183"/>
      <c r="H137" s="182"/>
      <c r="I137" s="181"/>
      <c r="J137" s="181"/>
      <c r="K137" s="180"/>
      <c r="L137" s="180"/>
    </row>
    <row r="138" spans="1:12" ht="15.75" x14ac:dyDescent="0.2">
      <c r="A138" s="178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8"/>
    </row>
    <row r="139" spans="1:12" ht="18" x14ac:dyDescent="0.2">
      <c r="A139" s="176"/>
      <c r="B139" s="177"/>
      <c r="C139" s="177"/>
      <c r="D139" s="177"/>
      <c r="E139" s="177"/>
      <c r="F139" s="177"/>
      <c r="G139" s="102"/>
      <c r="H139" s="102"/>
      <c r="I139" s="102"/>
      <c r="J139" s="102"/>
      <c r="K139" s="102"/>
      <c r="L139" s="109"/>
    </row>
    <row r="140" spans="1:12" ht="18" x14ac:dyDescent="0.2">
      <c r="A140" s="176"/>
      <c r="B140" s="177"/>
      <c r="C140" s="177"/>
      <c r="D140" s="177"/>
      <c r="E140" s="177"/>
      <c r="F140" s="177"/>
      <c r="G140" s="102"/>
      <c r="H140" s="102"/>
      <c r="I140" s="102"/>
      <c r="J140" s="102"/>
      <c r="K140" s="102"/>
      <c r="L140" s="109"/>
    </row>
    <row r="141" spans="1:12" ht="18" x14ac:dyDescent="0.2">
      <c r="A141" s="176"/>
      <c r="B141" s="177"/>
      <c r="C141" s="177"/>
      <c r="D141" s="177"/>
      <c r="E141" s="177"/>
      <c r="F141" s="177"/>
      <c r="G141" s="102"/>
      <c r="H141" s="102"/>
      <c r="I141" s="102"/>
      <c r="J141" s="102"/>
      <c r="K141" s="102"/>
      <c r="L141" s="109"/>
    </row>
    <row r="142" spans="1:12" ht="18" x14ac:dyDescent="0.2">
      <c r="A142" s="176"/>
      <c r="B142" s="177"/>
      <c r="C142" s="177"/>
      <c r="D142" s="177"/>
      <c r="E142" s="177"/>
      <c r="F142" s="177"/>
      <c r="G142" s="102"/>
      <c r="H142" s="102"/>
      <c r="I142" s="102"/>
      <c r="J142" s="102"/>
      <c r="K142" s="102"/>
      <c r="L142" s="109"/>
    </row>
    <row r="143" spans="1:12" ht="18" x14ac:dyDescent="0.2">
      <c r="A143" s="176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9"/>
    </row>
    <row r="144" spans="1:12" ht="18" x14ac:dyDescent="0.2">
      <c r="A144" s="174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2"/>
    </row>
    <row r="145" spans="1:12" ht="15.75" x14ac:dyDescent="0.2">
      <c r="A145" s="175"/>
      <c r="B145" s="110"/>
      <c r="C145" s="110"/>
      <c r="D145" s="102"/>
      <c r="E145" s="110"/>
      <c r="F145" s="110"/>
      <c r="G145" s="102"/>
      <c r="H145" s="110"/>
      <c r="I145" s="102"/>
      <c r="J145" s="102"/>
      <c r="K145" s="102"/>
      <c r="L145" s="102"/>
    </row>
    <row r="146" spans="1:12" ht="16.5" x14ac:dyDescent="0.2">
      <c r="A146" s="175"/>
      <c r="B146" s="102"/>
      <c r="C146" s="102"/>
      <c r="D146" s="102"/>
      <c r="E146" s="102"/>
      <c r="F146" s="102"/>
      <c r="G146" s="220"/>
      <c r="H146" s="102"/>
      <c r="I146" s="102"/>
      <c r="J146" s="102"/>
      <c r="K146" s="102"/>
      <c r="L146" s="102"/>
    </row>
    <row r="147" spans="1:12" ht="18" x14ac:dyDescent="0.2">
      <c r="A147" s="174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2"/>
    </row>
    <row r="148" spans="1:12" ht="20.25" x14ac:dyDescent="0.2">
      <c r="A148" s="19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1:12" ht="14.25" x14ac:dyDescent="0.2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ht="14.25" x14ac:dyDescent="0.2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ht="18" x14ac:dyDescent="0.2">
      <c r="A151" s="8"/>
      <c r="B151" s="8"/>
      <c r="C151" s="8"/>
      <c r="D151" s="8"/>
      <c r="E151" s="8"/>
      <c r="F151" s="8"/>
      <c r="G151" s="122"/>
      <c r="H151" s="8"/>
      <c r="I151" s="8"/>
      <c r="J151" s="8"/>
      <c r="K151" s="8"/>
      <c r="L151" s="9"/>
    </row>
    <row r="152" spans="1:12" ht="20.25" x14ac:dyDescent="0.25">
      <c r="A152" s="219"/>
      <c r="B152" s="219"/>
      <c r="C152" s="8"/>
      <c r="D152" s="21"/>
      <c r="E152" s="21"/>
      <c r="F152" s="1"/>
      <c r="G152" s="2"/>
      <c r="H152" s="2"/>
      <c r="I152" s="2"/>
      <c r="J152" s="1"/>
      <c r="K152" s="2"/>
      <c r="L152" s="15"/>
    </row>
    <row r="153" spans="1:12" ht="30.75" customHeight="1" x14ac:dyDescent="0.25">
      <c r="A153" s="212"/>
      <c r="B153" s="213"/>
      <c r="C153" s="213"/>
      <c r="D153" s="213"/>
      <c r="E153" s="102"/>
      <c r="F153" s="2"/>
      <c r="G153" s="2"/>
      <c r="H153" s="1"/>
      <c r="I153" s="1"/>
      <c r="J153" s="1"/>
      <c r="K153" s="1"/>
      <c r="L153" s="2"/>
    </row>
    <row r="154" spans="1:12" ht="18" x14ac:dyDescent="0.25">
      <c r="A154" s="212"/>
      <c r="B154" s="213"/>
      <c r="C154" s="213"/>
      <c r="D154" s="213"/>
      <c r="E154" s="102"/>
      <c r="F154" s="2"/>
      <c r="G154" s="2"/>
      <c r="H154" s="1"/>
      <c r="I154" s="218"/>
      <c r="J154" s="1"/>
      <c r="K154" s="2"/>
      <c r="L154" s="2"/>
    </row>
    <row r="155" spans="1:12" ht="18" x14ac:dyDescent="0.25">
      <c r="A155" s="217"/>
      <c r="B155" s="216"/>
      <c r="C155" s="216"/>
      <c r="D155" s="172"/>
      <c r="E155" s="109"/>
      <c r="F155" s="1"/>
      <c r="G155" s="1"/>
      <c r="H155" s="215"/>
      <c r="I155" s="2"/>
      <c r="J155" s="1"/>
      <c r="K155" s="1"/>
      <c r="L155" s="2"/>
    </row>
    <row r="156" spans="1:12" ht="15.75" x14ac:dyDescent="0.25">
      <c r="A156" s="214"/>
      <c r="B156" s="213"/>
      <c r="C156" s="213"/>
      <c r="D156" s="213"/>
      <c r="E156" s="102"/>
      <c r="F156" s="170"/>
      <c r="G156" s="136"/>
      <c r="H156" s="137"/>
      <c r="I156" s="136"/>
      <c r="J156" s="136"/>
      <c r="K156" s="136"/>
      <c r="L156" s="136"/>
    </row>
    <row r="157" spans="1:12" ht="15.75" x14ac:dyDescent="0.2">
      <c r="A157" s="212"/>
      <c r="B157" s="102"/>
      <c r="C157" s="173"/>
      <c r="D157" s="211"/>
      <c r="E157" s="110"/>
      <c r="F157" s="210"/>
      <c r="G157" s="136"/>
      <c r="H157" s="136"/>
      <c r="I157" s="136"/>
      <c r="J157" s="136"/>
      <c r="K157" s="136"/>
      <c r="L157" s="136"/>
    </row>
    <row r="158" spans="1:12" ht="20.25" x14ac:dyDescent="0.2">
      <c r="A158" s="209"/>
      <c r="B158" s="208"/>
      <c r="C158" s="208"/>
      <c r="D158" s="208"/>
      <c r="E158" s="111"/>
      <c r="F158" s="136"/>
      <c r="G158" s="136"/>
      <c r="H158" s="136"/>
      <c r="I158" s="136"/>
      <c r="J158" s="136"/>
      <c r="K158" s="136"/>
      <c r="L158" s="136"/>
    </row>
    <row r="159" spans="1:12" ht="20.25" x14ac:dyDescent="0.3">
      <c r="A159" s="207"/>
      <c r="B159" s="206"/>
      <c r="C159" s="206"/>
      <c r="D159" s="206"/>
      <c r="E159" s="112"/>
      <c r="F159" s="205"/>
      <c r="G159" s="136"/>
      <c r="H159" s="137"/>
      <c r="I159" s="136"/>
      <c r="J159" s="136"/>
      <c r="K159" s="136"/>
      <c r="L159" s="136"/>
    </row>
    <row r="160" spans="1:12" ht="20.25" x14ac:dyDescent="0.2">
      <c r="A160" s="204"/>
      <c r="B160" s="203"/>
      <c r="C160" s="203"/>
      <c r="D160" s="203"/>
      <c r="E160" s="113"/>
      <c r="F160" s="137"/>
      <c r="G160" s="136"/>
      <c r="H160" s="136"/>
      <c r="I160" s="136"/>
      <c r="J160" s="136"/>
      <c r="K160" s="136"/>
      <c r="L160" s="136"/>
    </row>
    <row r="161" spans="1:12" x14ac:dyDescent="0.2">
      <c r="A161" s="136"/>
      <c r="B161" s="136"/>
      <c r="C161" s="136"/>
      <c r="D161" s="136"/>
      <c r="E161" s="114"/>
      <c r="F161" s="136"/>
      <c r="G161" s="136"/>
      <c r="H161" s="136"/>
      <c r="I161" s="136"/>
      <c r="J161" s="136"/>
      <c r="K161" s="136"/>
      <c r="L161" s="136"/>
    </row>
    <row r="162" spans="1:12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</row>
    <row r="163" spans="1:12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</row>
    <row r="164" spans="1:12" ht="18" x14ac:dyDescent="0.25">
      <c r="A164" s="136"/>
      <c r="B164" s="136"/>
      <c r="C164" s="136"/>
      <c r="D164" s="171"/>
      <c r="E164" s="136"/>
      <c r="F164" s="170"/>
      <c r="G164" s="136"/>
      <c r="H164" s="136"/>
      <c r="I164" s="136"/>
      <c r="J164" s="136"/>
      <c r="K164" s="136"/>
      <c r="L164" s="136"/>
    </row>
    <row r="165" spans="1:12" x14ac:dyDescent="0.2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</row>
    <row r="166" spans="1:12" x14ac:dyDescent="0.2">
      <c r="A166" s="169"/>
      <c r="B166" s="168"/>
      <c r="C166" s="168"/>
      <c r="D166" s="136"/>
      <c r="E166" s="136"/>
      <c r="F166" s="136"/>
      <c r="G166" s="136"/>
      <c r="H166" s="136"/>
      <c r="I166" s="136"/>
      <c r="J166" s="136"/>
      <c r="K166" s="136"/>
      <c r="L166" s="136"/>
    </row>
    <row r="167" spans="1:12" x14ac:dyDescent="0.2">
      <c r="A167" s="168"/>
      <c r="B167" s="136"/>
      <c r="C167" s="136"/>
      <c r="D167" s="167"/>
      <c r="E167" s="136"/>
      <c r="F167" s="136"/>
      <c r="G167" s="136"/>
      <c r="H167" s="136"/>
      <c r="I167" s="136"/>
      <c r="J167" s="136"/>
      <c r="K167" s="136"/>
      <c r="L167" s="136"/>
    </row>
    <row r="168" spans="1:12" x14ac:dyDescent="0.2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</row>
    <row r="169" spans="1:12" x14ac:dyDescent="0.2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</row>
    <row r="170" spans="1:12" x14ac:dyDescent="0.2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</row>
    <row r="171" spans="1:12" x14ac:dyDescent="0.2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</row>
    <row r="172" spans="1:12" x14ac:dyDescent="0.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</row>
    <row r="173" spans="1:12" x14ac:dyDescent="0.2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</row>
    <row r="174" spans="1:12" ht="48" customHeight="1" x14ac:dyDescent="0.2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</row>
    <row r="175" spans="1:12" ht="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36"/>
    </row>
    <row r="176" spans="1:12" ht="23.25" x14ac:dyDescent="0.2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36"/>
    </row>
    <row r="177" spans="1:12" ht="23.25" x14ac:dyDescent="0.2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36"/>
    </row>
    <row r="178" spans="1:12" ht="23.25" x14ac:dyDescent="0.2">
      <c r="A178" s="145"/>
      <c r="B178" s="145"/>
      <c r="C178" s="145"/>
      <c r="D178" s="145"/>
      <c r="E178" s="145"/>
      <c r="F178" s="145"/>
      <c r="G178" s="145"/>
      <c r="H178" s="81"/>
      <c r="I178" s="145"/>
      <c r="J178" s="145"/>
      <c r="K178" s="145"/>
      <c r="L178" s="136"/>
    </row>
    <row r="179" spans="1:12" ht="23.25" x14ac:dyDescent="0.2">
      <c r="A179" s="145"/>
      <c r="B179" s="145"/>
      <c r="C179" s="145"/>
      <c r="D179" s="145"/>
      <c r="E179" s="145"/>
      <c r="F179" s="145"/>
      <c r="G179" s="145"/>
      <c r="H179" s="80"/>
      <c r="I179" s="145"/>
      <c r="J179" s="180"/>
      <c r="K179" s="180"/>
      <c r="L179" s="136"/>
    </row>
    <row r="180" spans="1:12" ht="15" x14ac:dyDescent="0.2">
      <c r="A180" s="202"/>
      <c r="B180" s="201"/>
      <c r="C180" s="201"/>
      <c r="D180" s="200"/>
      <c r="E180" s="200"/>
      <c r="F180" s="200"/>
      <c r="G180" s="199"/>
      <c r="H180" s="197"/>
      <c r="I180" s="197"/>
      <c r="J180" s="198"/>
      <c r="K180" s="197"/>
      <c r="L180" s="136"/>
    </row>
    <row r="181" spans="1:12" ht="15" x14ac:dyDescent="0.25">
      <c r="A181" s="196"/>
      <c r="B181" s="195"/>
      <c r="C181" s="195"/>
      <c r="D181" s="117"/>
      <c r="E181" s="117"/>
      <c r="F181" s="117"/>
      <c r="G181" s="194"/>
      <c r="H181" s="193"/>
      <c r="I181" s="191"/>
      <c r="J181" s="191"/>
      <c r="K181" s="190"/>
      <c r="L181" s="136"/>
    </row>
    <row r="182" spans="1:12" ht="15" x14ac:dyDescent="0.25">
      <c r="A182" s="196"/>
      <c r="B182" s="195"/>
      <c r="C182" s="195"/>
      <c r="D182" s="117"/>
      <c r="E182" s="117"/>
      <c r="F182" s="117"/>
      <c r="G182" s="194"/>
      <c r="H182" s="193"/>
      <c r="I182" s="192"/>
      <c r="J182" s="191"/>
      <c r="K182" s="190"/>
      <c r="L182" s="136"/>
    </row>
    <row r="183" spans="1:12" ht="15" x14ac:dyDescent="0.25">
      <c r="A183" s="196"/>
      <c r="B183" s="195"/>
      <c r="C183" s="195"/>
      <c r="D183" s="117"/>
      <c r="E183" s="117"/>
      <c r="F183" s="117"/>
      <c r="G183" s="194"/>
      <c r="H183" s="193"/>
      <c r="I183" s="192"/>
      <c r="J183" s="191"/>
      <c r="K183" s="190"/>
      <c r="L183" s="136"/>
    </row>
    <row r="184" spans="1:12" ht="15" x14ac:dyDescent="0.25">
      <c r="A184" s="196"/>
      <c r="B184" s="195"/>
      <c r="C184" s="195"/>
      <c r="D184" s="117"/>
      <c r="E184" s="117"/>
      <c r="F184" s="117"/>
      <c r="G184" s="194"/>
      <c r="H184" s="193"/>
      <c r="I184" s="192"/>
      <c r="J184" s="191"/>
      <c r="K184" s="190"/>
      <c r="L184" s="136"/>
    </row>
    <row r="185" spans="1:12" ht="15" x14ac:dyDescent="0.25">
      <c r="A185" s="196"/>
      <c r="B185" s="195"/>
      <c r="C185" s="195"/>
      <c r="D185" s="117"/>
      <c r="E185" s="117"/>
      <c r="F185" s="117"/>
      <c r="G185" s="194"/>
      <c r="H185" s="193"/>
      <c r="I185" s="192"/>
      <c r="J185" s="191"/>
      <c r="K185" s="190"/>
      <c r="L185" s="136"/>
    </row>
    <row r="186" spans="1:12" ht="15" x14ac:dyDescent="0.25">
      <c r="A186" s="196"/>
      <c r="B186" s="195"/>
      <c r="C186" s="195"/>
      <c r="D186" s="117"/>
      <c r="E186" s="117"/>
      <c r="F186" s="117"/>
      <c r="G186" s="194"/>
      <c r="H186" s="193"/>
      <c r="I186" s="192"/>
      <c r="J186" s="191"/>
      <c r="K186" s="190"/>
      <c r="L186" s="136"/>
    </row>
    <row r="187" spans="1:12" ht="15" x14ac:dyDescent="0.25">
      <c r="A187" s="196"/>
      <c r="B187" s="195"/>
      <c r="C187" s="195"/>
      <c r="D187" s="117"/>
      <c r="E187" s="117"/>
      <c r="F187" s="117"/>
      <c r="G187" s="194"/>
      <c r="H187" s="193"/>
      <c r="I187" s="192"/>
      <c r="J187" s="191"/>
      <c r="K187" s="190"/>
      <c r="L187" s="136"/>
    </row>
    <row r="188" spans="1:12" ht="15" x14ac:dyDescent="0.25">
      <c r="A188" s="196"/>
      <c r="B188" s="195"/>
      <c r="C188" s="195"/>
      <c r="D188" s="117"/>
      <c r="E188" s="117"/>
      <c r="F188" s="117"/>
      <c r="G188" s="194"/>
      <c r="H188" s="193"/>
      <c r="I188" s="192"/>
      <c r="J188" s="191"/>
      <c r="K188" s="190"/>
      <c r="L188" s="136"/>
    </row>
    <row r="189" spans="1:12" ht="15" x14ac:dyDescent="0.25">
      <c r="A189" s="196"/>
      <c r="B189" s="195"/>
      <c r="C189" s="195"/>
      <c r="D189" s="117"/>
      <c r="E189" s="117"/>
      <c r="F189" s="117"/>
      <c r="G189" s="194"/>
      <c r="H189" s="193"/>
      <c r="I189" s="192"/>
      <c r="J189" s="191"/>
      <c r="K189" s="190"/>
      <c r="L189" s="136"/>
    </row>
    <row r="190" spans="1:12" ht="15" x14ac:dyDescent="0.25">
      <c r="A190" s="196"/>
      <c r="B190" s="195"/>
      <c r="C190" s="195"/>
      <c r="D190" s="117"/>
      <c r="E190" s="117"/>
      <c r="F190" s="117"/>
      <c r="G190" s="194"/>
      <c r="H190" s="193"/>
      <c r="I190" s="192"/>
      <c r="J190" s="191"/>
      <c r="K190" s="190"/>
      <c r="L190" s="136"/>
    </row>
    <row r="191" spans="1:12" ht="15" x14ac:dyDescent="0.25">
      <c r="A191" s="196"/>
      <c r="B191" s="195"/>
      <c r="C191" s="195"/>
      <c r="D191" s="117"/>
      <c r="E191" s="117"/>
      <c r="F191" s="117"/>
      <c r="G191" s="194"/>
      <c r="H191" s="193"/>
      <c r="I191" s="192"/>
      <c r="J191" s="191"/>
      <c r="K191" s="190"/>
      <c r="L191" s="136"/>
    </row>
    <row r="192" spans="1:12" ht="15" x14ac:dyDescent="0.25">
      <c r="A192" s="196"/>
      <c r="B192" s="195"/>
      <c r="C192" s="195"/>
      <c r="D192" s="117"/>
      <c r="E192" s="117"/>
      <c r="F192" s="117"/>
      <c r="G192" s="194"/>
      <c r="H192" s="193"/>
      <c r="I192" s="192"/>
      <c r="J192" s="191"/>
      <c r="K192" s="190"/>
      <c r="L192" s="136"/>
    </row>
    <row r="193" spans="1:12" ht="15" x14ac:dyDescent="0.25">
      <c r="A193" s="196"/>
      <c r="B193" s="195"/>
      <c r="C193" s="195"/>
      <c r="D193" s="117"/>
      <c r="E193" s="117"/>
      <c r="F193" s="117"/>
      <c r="G193" s="194"/>
      <c r="H193" s="193"/>
      <c r="I193" s="192"/>
      <c r="J193" s="191"/>
      <c r="K193" s="190"/>
      <c r="L193" s="136"/>
    </row>
    <row r="194" spans="1:12" ht="15" x14ac:dyDescent="0.25">
      <c r="A194" s="196"/>
      <c r="B194" s="195"/>
      <c r="C194" s="195"/>
      <c r="D194" s="117"/>
      <c r="E194" s="117"/>
      <c r="F194" s="117"/>
      <c r="G194" s="194"/>
      <c r="H194" s="193"/>
      <c r="I194" s="192"/>
      <c r="J194" s="191"/>
      <c r="K194" s="190"/>
      <c r="L194" s="136"/>
    </row>
    <row r="195" spans="1:12" ht="15" x14ac:dyDescent="0.25">
      <c r="A195" s="196"/>
      <c r="B195" s="195"/>
      <c r="C195" s="195"/>
      <c r="D195" s="117"/>
      <c r="E195" s="117"/>
      <c r="F195" s="117"/>
      <c r="G195" s="194"/>
      <c r="H195" s="193"/>
      <c r="I195" s="192"/>
      <c r="J195" s="117"/>
      <c r="K195" s="190"/>
      <c r="L195" s="136"/>
    </row>
    <row r="196" spans="1:12" ht="15" x14ac:dyDescent="0.25">
      <c r="A196" s="196"/>
      <c r="B196" s="195"/>
      <c r="C196" s="195"/>
      <c r="D196" s="117"/>
      <c r="E196" s="117"/>
      <c r="F196" s="117"/>
      <c r="G196" s="194"/>
      <c r="H196" s="193"/>
      <c r="I196" s="192"/>
      <c r="J196" s="191"/>
      <c r="K196" s="190"/>
      <c r="L196" s="136"/>
    </row>
    <row r="197" spans="1:12" ht="15" x14ac:dyDescent="0.25">
      <c r="A197" s="196"/>
      <c r="B197" s="195"/>
      <c r="C197" s="195"/>
      <c r="D197" s="117"/>
      <c r="E197" s="117"/>
      <c r="F197" s="117"/>
      <c r="G197" s="194"/>
      <c r="H197" s="193"/>
      <c r="I197" s="192"/>
      <c r="J197" s="191"/>
      <c r="K197" s="190"/>
      <c r="L197" s="136"/>
    </row>
    <row r="198" spans="1:12" ht="15" x14ac:dyDescent="0.25">
      <c r="A198" s="196"/>
      <c r="B198" s="195"/>
      <c r="C198" s="195"/>
      <c r="D198" s="117"/>
      <c r="E198" s="117"/>
      <c r="F198" s="117"/>
      <c r="G198" s="194"/>
      <c r="H198" s="193"/>
      <c r="I198" s="192"/>
      <c r="J198" s="191"/>
      <c r="K198" s="190"/>
      <c r="L198" s="136"/>
    </row>
    <row r="199" spans="1:12" ht="15" x14ac:dyDescent="0.25">
      <c r="A199" s="196"/>
      <c r="B199" s="195"/>
      <c r="C199" s="195"/>
      <c r="D199" s="117"/>
      <c r="E199" s="117"/>
      <c r="F199" s="117"/>
      <c r="G199" s="194"/>
      <c r="H199" s="193"/>
      <c r="I199" s="192"/>
      <c r="J199" s="191"/>
      <c r="K199" s="190"/>
      <c r="L199" s="136"/>
    </row>
    <row r="200" spans="1:12" ht="15" x14ac:dyDescent="0.25">
      <c r="A200" s="196"/>
      <c r="B200" s="195"/>
      <c r="C200" s="195"/>
      <c r="D200" s="117"/>
      <c r="E200" s="117"/>
      <c r="F200" s="117"/>
      <c r="G200" s="194"/>
      <c r="H200" s="193"/>
      <c r="I200" s="192"/>
      <c r="J200" s="191"/>
      <c r="K200" s="190"/>
      <c r="L200" s="136"/>
    </row>
    <row r="201" spans="1:12" ht="18" x14ac:dyDescent="0.25">
      <c r="A201" s="189"/>
      <c r="B201" s="189"/>
      <c r="C201" s="189"/>
      <c r="D201" s="188"/>
      <c r="E201" s="188"/>
      <c r="F201" s="188"/>
      <c r="G201" s="187"/>
      <c r="H201" s="187"/>
      <c r="I201" s="187"/>
      <c r="J201" s="187"/>
      <c r="K201" s="187"/>
      <c r="L201" s="136"/>
    </row>
    <row r="202" spans="1:12" x14ac:dyDescent="0.2">
      <c r="A202" s="79"/>
      <c r="B202" s="79"/>
      <c r="C202" s="3"/>
      <c r="D202" s="4"/>
      <c r="E202" s="5"/>
      <c r="F202" s="5"/>
      <c r="G202" s="5"/>
      <c r="H202" s="5"/>
      <c r="I202" s="6"/>
      <c r="J202" s="6"/>
      <c r="K202" s="5"/>
      <c r="L202" s="136"/>
    </row>
    <row r="203" spans="1:12" x14ac:dyDescent="0.2">
      <c r="A203" s="71"/>
      <c r="B203" s="71"/>
      <c r="C203" s="3"/>
      <c r="D203" s="4"/>
      <c r="E203" s="5"/>
      <c r="F203" s="5"/>
      <c r="G203" s="5"/>
      <c r="H203" s="5"/>
      <c r="I203" s="6"/>
      <c r="J203" s="6"/>
      <c r="K203" s="5"/>
      <c r="L203" s="136"/>
    </row>
    <row r="204" spans="1:12" x14ac:dyDescent="0.2">
      <c r="A204" s="71"/>
      <c r="B204" s="71"/>
      <c r="C204" s="3"/>
      <c r="D204" s="4"/>
      <c r="E204" s="5"/>
      <c r="F204" s="5"/>
      <c r="G204" s="5"/>
      <c r="H204" s="5"/>
      <c r="I204" s="6"/>
      <c r="J204" s="6"/>
      <c r="K204" s="5"/>
      <c r="L204" s="136"/>
    </row>
    <row r="205" spans="1:12" x14ac:dyDescent="0.2">
      <c r="A205" s="71"/>
      <c r="B205" s="71"/>
      <c r="C205" s="3"/>
      <c r="D205" s="4"/>
      <c r="E205" s="5"/>
      <c r="F205" s="5"/>
      <c r="G205" s="5"/>
      <c r="H205" s="5"/>
      <c r="I205" s="6"/>
      <c r="J205" s="6"/>
      <c r="K205" s="5"/>
      <c r="L205" s="136"/>
    </row>
    <row r="206" spans="1:12" x14ac:dyDescent="0.2">
      <c r="A206" s="71"/>
      <c r="B206" s="71"/>
      <c r="C206" s="3"/>
      <c r="D206" s="4"/>
      <c r="E206" s="5"/>
      <c r="F206" s="5"/>
      <c r="G206" s="5"/>
      <c r="H206" s="5"/>
      <c r="I206" s="6"/>
      <c r="J206" s="6"/>
      <c r="K206" s="5"/>
      <c r="L206" s="136"/>
    </row>
    <row r="207" spans="1:12" x14ac:dyDescent="0.2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</row>
    <row r="208" spans="1:12" x14ac:dyDescent="0.2">
      <c r="A208" s="169"/>
      <c r="B208" s="169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</row>
    <row r="209" spans="1:12" x14ac:dyDescent="0.2">
      <c r="A209" s="168"/>
      <c r="B209" s="168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</row>
    <row r="210" spans="1:12" x14ac:dyDescent="0.2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</row>
    <row r="211" spans="1:12" x14ac:dyDescent="0.2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</row>
    <row r="212" spans="1:12" x14ac:dyDescent="0.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</row>
    <row r="213" spans="1:12" x14ac:dyDescent="0.2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</row>
    <row r="214" spans="1:12" x14ac:dyDescent="0.2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</row>
    <row r="215" spans="1:12" x14ac:dyDescent="0.2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</row>
    <row r="216" spans="1:12" x14ac:dyDescent="0.2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</row>
    <row r="217" spans="1:12" ht="23.25" x14ac:dyDescent="0.35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</row>
    <row r="218" spans="1:12" ht="23.25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</row>
    <row r="219" spans="1:12" ht="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8" x14ac:dyDescent="0.25">
      <c r="A220" s="181"/>
      <c r="B220" s="183"/>
      <c r="C220" s="183"/>
      <c r="D220" s="183"/>
      <c r="E220" s="183"/>
      <c r="F220" s="183"/>
      <c r="G220" s="183"/>
      <c r="H220" s="182"/>
      <c r="I220" s="181"/>
      <c r="J220" s="181"/>
      <c r="K220" s="180"/>
      <c r="L220" s="180"/>
    </row>
    <row r="221" spans="1:12" ht="15.75" x14ac:dyDescent="0.2">
      <c r="A221" s="178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8"/>
    </row>
    <row r="222" spans="1:12" ht="18" x14ac:dyDescent="0.2">
      <c r="A222" s="176"/>
      <c r="B222" s="177"/>
      <c r="C222" s="177"/>
      <c r="D222" s="177"/>
      <c r="E222" s="177"/>
      <c r="F222" s="177"/>
      <c r="G222" s="102"/>
      <c r="H222" s="102"/>
      <c r="I222" s="102"/>
      <c r="J222" s="102"/>
      <c r="K222" s="102"/>
      <c r="L222" s="109"/>
    </row>
    <row r="223" spans="1:12" ht="18" x14ac:dyDescent="0.2">
      <c r="A223" s="176"/>
      <c r="B223" s="177"/>
      <c r="C223" s="177"/>
      <c r="D223" s="177"/>
      <c r="E223" s="177"/>
      <c r="F223" s="177"/>
      <c r="G223" s="102"/>
      <c r="H223" s="102"/>
      <c r="I223" s="102"/>
      <c r="J223" s="102"/>
      <c r="K223" s="102"/>
      <c r="L223" s="109"/>
    </row>
    <row r="224" spans="1:12" ht="18" x14ac:dyDescent="0.2">
      <c r="A224" s="176"/>
      <c r="B224" s="177"/>
      <c r="C224" s="177"/>
      <c r="D224" s="177"/>
      <c r="E224" s="177"/>
      <c r="F224" s="177"/>
      <c r="G224" s="102"/>
      <c r="H224" s="102"/>
      <c r="I224" s="102"/>
      <c r="J224" s="102"/>
      <c r="K224" s="102"/>
      <c r="L224" s="109"/>
    </row>
    <row r="225" spans="1:12" ht="18" x14ac:dyDescent="0.2">
      <c r="A225" s="176"/>
      <c r="B225" s="177"/>
      <c r="C225" s="177"/>
      <c r="D225" s="177"/>
      <c r="E225" s="177"/>
      <c r="F225" s="177"/>
      <c r="G225" s="102"/>
      <c r="H225" s="102"/>
      <c r="I225" s="102"/>
      <c r="J225" s="102"/>
      <c r="K225" s="102"/>
      <c r="L225" s="109"/>
    </row>
    <row r="226" spans="1:12" ht="18" x14ac:dyDescent="0.2">
      <c r="A226" s="176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9"/>
    </row>
    <row r="227" spans="1:12" ht="18" x14ac:dyDescent="0.2">
      <c r="A227" s="174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2"/>
    </row>
    <row r="228" spans="1:12" ht="15.75" x14ac:dyDescent="0.2">
      <c r="A228" s="175"/>
      <c r="B228" s="110"/>
      <c r="C228" s="110"/>
      <c r="D228" s="102"/>
      <c r="E228" s="110"/>
      <c r="F228" s="110"/>
      <c r="G228" s="102"/>
      <c r="H228" s="110"/>
      <c r="I228" s="102"/>
      <c r="J228" s="102"/>
      <c r="K228" s="102"/>
      <c r="L228" s="102"/>
    </row>
    <row r="229" spans="1:12" ht="15" x14ac:dyDescent="0.2">
      <c r="A229" s="175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1:12" ht="18" x14ac:dyDescent="0.2">
      <c r="A230" s="174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2"/>
    </row>
    <row r="231" spans="1:12" ht="20.25" x14ac:dyDescent="0.2">
      <c r="A231" s="19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1:12" ht="14.25" x14ac:dyDescent="0.2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ht="14.25" x14ac:dyDescent="0.2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ht="18" x14ac:dyDescent="0.2">
      <c r="A234" s="8"/>
      <c r="B234" s="8"/>
      <c r="C234" s="8"/>
      <c r="D234" s="8"/>
      <c r="E234" s="8"/>
      <c r="F234" s="8"/>
      <c r="G234" s="122"/>
      <c r="H234" s="8"/>
      <c r="I234" s="8"/>
      <c r="J234" s="8"/>
      <c r="K234" s="8"/>
      <c r="L234" s="9"/>
    </row>
    <row r="235" spans="1:12" x14ac:dyDescent="0.2">
      <c r="A235" s="136"/>
      <c r="B235" s="136"/>
      <c r="C235" s="136"/>
      <c r="D235" s="136"/>
      <c r="E235" s="114"/>
      <c r="F235" s="136"/>
      <c r="G235" s="136"/>
      <c r="H235" s="136"/>
      <c r="I235" s="136"/>
      <c r="J235" s="136"/>
      <c r="K235" s="136"/>
      <c r="L235" s="136"/>
    </row>
    <row r="236" spans="1:12" x14ac:dyDescent="0.2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</row>
    <row r="237" spans="1:12" x14ac:dyDescent="0.2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</row>
    <row r="238" spans="1:12" ht="18" x14ac:dyDescent="0.25">
      <c r="A238" s="136"/>
      <c r="B238" s="136"/>
      <c r="C238" s="136"/>
      <c r="D238" s="171"/>
      <c r="E238" s="136"/>
      <c r="F238" s="170"/>
      <c r="G238" s="136"/>
      <c r="H238" s="136"/>
      <c r="I238" s="136"/>
      <c r="J238" s="136"/>
      <c r="K238" s="136"/>
      <c r="L238" s="136"/>
    </row>
    <row r="239" spans="1:12" x14ac:dyDescent="0.2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</row>
    <row r="240" spans="1:12" x14ac:dyDescent="0.2">
      <c r="A240" s="169"/>
      <c r="B240" s="168"/>
      <c r="C240" s="168"/>
      <c r="D240" s="136"/>
      <c r="E240" s="136"/>
      <c r="F240" s="136"/>
      <c r="G240" s="136"/>
      <c r="H240" s="136"/>
      <c r="I240" s="136"/>
      <c r="J240" s="136"/>
      <c r="K240" s="136"/>
      <c r="L240" s="136"/>
    </row>
    <row r="241" spans="1:12" x14ac:dyDescent="0.2">
      <c r="A241" s="168"/>
      <c r="B241" s="136"/>
      <c r="C241" s="136"/>
      <c r="D241" s="167"/>
      <c r="E241" s="136"/>
      <c r="F241" s="136"/>
      <c r="G241" s="136"/>
      <c r="H241" s="136"/>
      <c r="I241" s="136"/>
      <c r="J241" s="136"/>
      <c r="K241" s="136"/>
      <c r="L241" s="136"/>
    </row>
  </sheetData>
  <mergeCells count="59">
    <mergeCell ref="B198:C198"/>
    <mergeCell ref="B199:C199"/>
    <mergeCell ref="B200:C200"/>
    <mergeCell ref="A201:C201"/>
    <mergeCell ref="A217:L217"/>
    <mergeCell ref="B189:C189"/>
    <mergeCell ref="B190:C190"/>
    <mergeCell ref="B220:G220"/>
    <mergeCell ref="K220:L220"/>
    <mergeCell ref="B192:C192"/>
    <mergeCell ref="B193:C193"/>
    <mergeCell ref="B194:C194"/>
    <mergeCell ref="B195:C195"/>
    <mergeCell ref="B196:C196"/>
    <mergeCell ref="B197:C197"/>
    <mergeCell ref="B191:C191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54:C54"/>
    <mergeCell ref="B55:C55"/>
    <mergeCell ref="B56:C56"/>
    <mergeCell ref="A134:L134"/>
    <mergeCell ref="B137:G137"/>
    <mergeCell ref="K137:L137"/>
    <mergeCell ref="B48:C48"/>
    <mergeCell ref="B49:C49"/>
    <mergeCell ref="B50:C50"/>
    <mergeCell ref="B51:C51"/>
    <mergeCell ref="B52:C52"/>
    <mergeCell ref="B53:C53"/>
    <mergeCell ref="A5:L5"/>
    <mergeCell ref="B8:G8"/>
    <mergeCell ref="K8:L8"/>
    <mergeCell ref="A44:K44"/>
    <mergeCell ref="A45:K45"/>
    <mergeCell ref="J47:K47"/>
    <mergeCell ref="B57:C57"/>
    <mergeCell ref="B58:C58"/>
    <mergeCell ref="B59:C59"/>
    <mergeCell ref="B60:C60"/>
    <mergeCell ref="B67:C67"/>
    <mergeCell ref="J179:K179"/>
    <mergeCell ref="A176:K176"/>
    <mergeCell ref="A177:K177"/>
    <mergeCell ref="B68:C68"/>
    <mergeCell ref="A69:C69"/>
    <mergeCell ref="B61:C61"/>
    <mergeCell ref="B62:C62"/>
    <mergeCell ref="B63:C63"/>
    <mergeCell ref="B64:C64"/>
    <mergeCell ref="B65:C65"/>
    <mergeCell ref="B66:C66"/>
  </mergeCells>
  <pageMargins left="0.25" right="0.25" top="0.75" bottom="0.75" header="0.3" footer="0.3"/>
  <pageSetup paperSize="9" scale="60" orientation="landscape" r:id="rId1"/>
  <rowBreaks count="1" manualBreakCount="1">
    <brk id="39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ABRIL</vt:lpstr>
      <vt:lpstr>MAYO</vt:lpstr>
      <vt:lpstr>JUNIO</vt:lpstr>
      <vt:lpstr>ABRIL!Área_de_impresión</vt:lpstr>
      <vt:lpstr>JUNIO!Área_de_impresión</vt:lpstr>
      <vt:lpstr>MAYO!Área_de_impresión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oherrera</dc:creator>
  <cp:lastModifiedBy>informatica</cp:lastModifiedBy>
  <cp:lastPrinted>2020-04-06T16:15:21Z</cp:lastPrinted>
  <dcterms:created xsi:type="dcterms:W3CDTF">2012-06-06T20:05:57Z</dcterms:created>
  <dcterms:modified xsi:type="dcterms:W3CDTF">2020-11-09T21:58:02Z</dcterms:modified>
</cp:coreProperties>
</file>